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020CA97A-DC1E-4302-99A3-551942479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" r:id="rId1"/>
    <sheet name="Spielplan" sheetId="2" r:id="rId2"/>
    <sheet name="Rangliste" sheetId="3" r:id="rId3"/>
    <sheet name="Statistiken" sheetId="4" r:id="rId4"/>
    <sheet name="Daten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4" l="1"/>
  <c r="G26" i="4" s="1"/>
  <c r="A25" i="4"/>
  <c r="G25" i="4" s="1"/>
  <c r="A24" i="4"/>
  <c r="E24" i="4" s="1"/>
  <c r="F23" i="4"/>
  <c r="E23" i="4"/>
  <c r="D23" i="4"/>
  <c r="C23" i="4"/>
  <c r="A23" i="4"/>
  <c r="G23" i="4" s="1"/>
  <c r="E22" i="4"/>
  <c r="A22" i="4"/>
  <c r="C22" i="4" s="1"/>
  <c r="A21" i="4"/>
  <c r="G21" i="4" s="1"/>
  <c r="G20" i="4"/>
  <c r="F20" i="4"/>
  <c r="E20" i="4"/>
  <c r="D20" i="4"/>
  <c r="C20" i="4"/>
  <c r="B20" i="4"/>
  <c r="A20" i="4"/>
  <c r="A19" i="4"/>
  <c r="G19" i="4" s="1"/>
  <c r="G18" i="4"/>
  <c r="F18" i="4"/>
  <c r="D18" i="4"/>
  <c r="C18" i="4"/>
  <c r="B18" i="4"/>
  <c r="A18" i="4"/>
  <c r="E18" i="4" s="1"/>
  <c r="G17" i="4"/>
  <c r="E17" i="4"/>
  <c r="D17" i="4"/>
  <c r="C17" i="4"/>
  <c r="B17" i="4"/>
  <c r="A17" i="4"/>
  <c r="F17" i="4" s="1"/>
  <c r="A16" i="4"/>
  <c r="A15" i="4"/>
  <c r="A14" i="4"/>
  <c r="A13" i="4"/>
  <c r="A12" i="4"/>
  <c r="A11" i="4"/>
  <c r="B6" i="4"/>
  <c r="D6" i="4" s="1"/>
  <c r="D5" i="4"/>
  <c r="B5" i="4"/>
  <c r="J20" i="3"/>
  <c r="P20" i="3" s="1"/>
  <c r="A20" i="3"/>
  <c r="B20" i="3" s="1"/>
  <c r="O19" i="3"/>
  <c r="J19" i="3"/>
  <c r="P19" i="3" s="1"/>
  <c r="F19" i="3"/>
  <c r="A19" i="3"/>
  <c r="G19" i="3" s="1"/>
  <c r="O18" i="3"/>
  <c r="M18" i="3"/>
  <c r="L18" i="3"/>
  <c r="J18" i="3"/>
  <c r="P18" i="3" s="1"/>
  <c r="F18" i="3"/>
  <c r="E18" i="3"/>
  <c r="D18" i="3"/>
  <c r="A18" i="3"/>
  <c r="G18" i="3" s="1"/>
  <c r="O17" i="3"/>
  <c r="M17" i="3"/>
  <c r="L17" i="3"/>
  <c r="K17" i="3"/>
  <c r="J17" i="3"/>
  <c r="N17" i="3" s="1"/>
  <c r="D17" i="3"/>
  <c r="C17" i="3"/>
  <c r="B17" i="3"/>
  <c r="A17" i="3"/>
  <c r="G17" i="3" s="1"/>
  <c r="M16" i="3"/>
  <c r="K16" i="3"/>
  <c r="J16" i="3"/>
  <c r="L16" i="3" s="1"/>
  <c r="G16" i="3"/>
  <c r="F16" i="3"/>
  <c r="B16" i="3"/>
  <c r="A16" i="3"/>
  <c r="E16" i="3" s="1"/>
  <c r="P15" i="3"/>
  <c r="O15" i="3"/>
  <c r="M15" i="3"/>
  <c r="L15" i="3"/>
  <c r="K15" i="3"/>
  <c r="N15" i="3" s="1"/>
  <c r="J15" i="3"/>
  <c r="G15" i="3"/>
  <c r="F15" i="3"/>
  <c r="E15" i="3"/>
  <c r="D15" i="3"/>
  <c r="A15" i="3"/>
  <c r="C15" i="3" s="1"/>
  <c r="P14" i="3"/>
  <c r="O14" i="3"/>
  <c r="N14" i="3"/>
  <c r="M14" i="3"/>
  <c r="L14" i="3"/>
  <c r="K14" i="3"/>
  <c r="J14" i="3"/>
  <c r="G14" i="3"/>
  <c r="E14" i="3"/>
  <c r="D14" i="3"/>
  <c r="C14" i="3"/>
  <c r="B14" i="3"/>
  <c r="A14" i="3"/>
  <c r="F14" i="3" s="1"/>
  <c r="M13" i="3"/>
  <c r="L13" i="3"/>
  <c r="J13" i="3"/>
  <c r="P13" i="3" s="1"/>
  <c r="C13" i="3"/>
  <c r="A13" i="3"/>
  <c r="D13" i="3" s="1"/>
  <c r="J12" i="3"/>
  <c r="P12" i="3" s="1"/>
  <c r="A12" i="3"/>
  <c r="B12" i="3" s="1"/>
  <c r="O11" i="3"/>
  <c r="J11" i="3"/>
  <c r="P11" i="3" s="1"/>
  <c r="F11" i="3"/>
  <c r="A11" i="3"/>
  <c r="G11" i="3" s="1"/>
  <c r="J10" i="3"/>
  <c r="A10" i="3"/>
  <c r="J9" i="3"/>
  <c r="A9" i="3"/>
  <c r="J8" i="3"/>
  <c r="A8" i="3"/>
  <c r="J7" i="3"/>
  <c r="A7" i="3"/>
  <c r="J6" i="3"/>
  <c r="A6" i="3"/>
  <c r="J5" i="3"/>
  <c r="A5" i="3"/>
  <c r="O44" i="2"/>
  <c r="K44" i="2"/>
  <c r="N44" i="2" s="1"/>
  <c r="F44" i="2"/>
  <c r="E44" i="2"/>
  <c r="K43" i="2"/>
  <c r="L43" i="2" s="1"/>
  <c r="A43" i="2"/>
  <c r="O42" i="2"/>
  <c r="M42" i="2"/>
  <c r="K42" i="2"/>
  <c r="N42" i="2" s="1"/>
  <c r="F42" i="2"/>
  <c r="E42" i="2"/>
  <c r="D42" i="2"/>
  <c r="C42" i="2"/>
  <c r="B42" i="2"/>
  <c r="A42" i="2"/>
  <c r="K41" i="2"/>
  <c r="O41" i="2" s="1"/>
  <c r="F41" i="2"/>
  <c r="N40" i="2"/>
  <c r="M40" i="2"/>
  <c r="L40" i="2"/>
  <c r="K40" i="2"/>
  <c r="F40" i="2" s="1"/>
  <c r="B40" i="2"/>
  <c r="A40" i="2"/>
  <c r="K39" i="2"/>
  <c r="A39" i="2" s="1"/>
  <c r="F39" i="2"/>
  <c r="E39" i="2"/>
  <c r="D39" i="2"/>
  <c r="C39" i="2"/>
  <c r="B39" i="2"/>
  <c r="K38" i="2"/>
  <c r="O38" i="2" s="1"/>
  <c r="O37" i="2"/>
  <c r="N37" i="2"/>
  <c r="M37" i="2"/>
  <c r="L37" i="2"/>
  <c r="K37" i="2"/>
  <c r="F37" i="2"/>
  <c r="E37" i="2"/>
  <c r="D37" i="2"/>
  <c r="C37" i="2"/>
  <c r="B37" i="2"/>
  <c r="A37" i="2"/>
  <c r="K36" i="2"/>
  <c r="B36" i="2" s="1"/>
  <c r="F36" i="2"/>
  <c r="E36" i="2"/>
  <c r="D36" i="2"/>
  <c r="C36" i="2"/>
  <c r="A36" i="2"/>
  <c r="O35" i="2"/>
  <c r="N35" i="2"/>
  <c r="M35" i="2"/>
  <c r="L35" i="2"/>
  <c r="K35" i="2"/>
  <c r="F35" i="2"/>
  <c r="E35" i="2"/>
  <c r="D35" i="2"/>
  <c r="C35" i="2"/>
  <c r="B35" i="2"/>
  <c r="A35" i="2"/>
  <c r="O34" i="2"/>
  <c r="N34" i="2"/>
  <c r="M34" i="2"/>
  <c r="K34" i="2"/>
  <c r="L34" i="2" s="1"/>
  <c r="E34" i="2"/>
  <c r="D34" i="2"/>
  <c r="C34" i="2"/>
  <c r="K33" i="2"/>
  <c r="D33" i="2" s="1"/>
  <c r="F33" i="2"/>
  <c r="E33" i="2"/>
  <c r="O32" i="2"/>
  <c r="N32" i="2"/>
  <c r="M32" i="2"/>
  <c r="K32" i="2"/>
  <c r="L32" i="2" s="1"/>
  <c r="D32" i="2"/>
  <c r="C32" i="2"/>
  <c r="B32" i="2"/>
  <c r="A32" i="2"/>
  <c r="O31" i="2"/>
  <c r="N31" i="2"/>
  <c r="L31" i="2"/>
  <c r="K31" i="2"/>
  <c r="M31" i="2" s="1"/>
  <c r="F31" i="2"/>
  <c r="E31" i="2"/>
  <c r="D31" i="2"/>
  <c r="B31" i="2"/>
  <c r="A31" i="2"/>
  <c r="K30" i="2"/>
  <c r="E30" i="2" s="1"/>
  <c r="F30" i="2"/>
  <c r="O29" i="2"/>
  <c r="N29" i="2"/>
  <c r="L29" i="2"/>
  <c r="K29" i="2"/>
  <c r="M29" i="2" s="1"/>
  <c r="F29" i="2"/>
  <c r="E29" i="2"/>
  <c r="D29" i="2"/>
  <c r="C29" i="2"/>
  <c r="B29" i="2"/>
  <c r="A29" i="2"/>
  <c r="O28" i="2"/>
  <c r="K28" i="2"/>
  <c r="N28" i="2" s="1"/>
  <c r="F28" i="2"/>
  <c r="E28" i="2"/>
  <c r="K27" i="2"/>
  <c r="L27" i="2" s="1"/>
  <c r="A27" i="2"/>
  <c r="O26" i="2"/>
  <c r="M26" i="2"/>
  <c r="K26" i="2"/>
  <c r="N26" i="2" s="1"/>
  <c r="F26" i="2"/>
  <c r="E26" i="2"/>
  <c r="D26" i="2"/>
  <c r="C26" i="2"/>
  <c r="B26" i="2"/>
  <c r="A26" i="2"/>
  <c r="K25" i="2"/>
  <c r="O25" i="2" s="1"/>
  <c r="F25" i="2"/>
  <c r="N24" i="2"/>
  <c r="M24" i="2"/>
  <c r="L24" i="2"/>
  <c r="K24" i="2"/>
  <c r="F24" i="2" s="1"/>
  <c r="B24" i="2"/>
  <c r="A24" i="2"/>
  <c r="K23" i="2"/>
  <c r="A23" i="2" s="1"/>
  <c r="F23" i="2"/>
  <c r="E23" i="2"/>
  <c r="D23" i="2"/>
  <c r="C23" i="2"/>
  <c r="B23" i="2"/>
  <c r="K22" i="2"/>
  <c r="O22" i="2" s="1"/>
  <c r="O21" i="2"/>
  <c r="N21" i="2"/>
  <c r="M21" i="2"/>
  <c r="L21" i="2"/>
  <c r="K21" i="2"/>
  <c r="F21" i="2"/>
  <c r="E21" i="2"/>
  <c r="D21" i="2"/>
  <c r="C21" i="2"/>
  <c r="B21" i="2"/>
  <c r="A21" i="2"/>
  <c r="K20" i="2"/>
  <c r="B20" i="2" s="1"/>
  <c r="F20" i="2"/>
  <c r="E20" i="2"/>
  <c r="D20" i="2"/>
  <c r="C20" i="2"/>
  <c r="A20" i="2"/>
  <c r="O19" i="2"/>
  <c r="F19" i="2" s="1"/>
  <c r="N19" i="2"/>
  <c r="E19" i="2" s="1"/>
  <c r="M19" i="2"/>
  <c r="C19" i="2" s="1"/>
  <c r="L19" i="2"/>
  <c r="B19" i="2" s="1"/>
  <c r="K19" i="2"/>
  <c r="D19" i="2"/>
  <c r="A19" i="2"/>
  <c r="O18" i="2"/>
  <c r="F18" i="2" s="1"/>
  <c r="N18" i="2"/>
  <c r="E18" i="2" s="1"/>
  <c r="M18" i="2"/>
  <c r="C18" i="2" s="1"/>
  <c r="K18" i="2"/>
  <c r="L18" i="2" s="1"/>
  <c r="D18" i="2"/>
  <c r="K17" i="2"/>
  <c r="D17" i="2"/>
  <c r="O16" i="2"/>
  <c r="N16" i="2"/>
  <c r="M16" i="2"/>
  <c r="C16" i="2" s="1"/>
  <c r="K16" i="2"/>
  <c r="L16" i="2" s="1"/>
  <c r="B16" i="2" s="1"/>
  <c r="D16" i="2"/>
  <c r="A16" i="2"/>
  <c r="O15" i="2"/>
  <c r="F15" i="2" s="1"/>
  <c r="N15" i="2"/>
  <c r="E15" i="2" s="1"/>
  <c r="K15" i="2"/>
  <c r="M15" i="2" s="1"/>
  <c r="D15" i="2"/>
  <c r="K14" i="2"/>
  <c r="D14" i="2" s="1"/>
  <c r="A14" i="2"/>
  <c r="O13" i="2"/>
  <c r="F13" i="2" s="1"/>
  <c r="N13" i="2"/>
  <c r="E13" i="2" s="1"/>
  <c r="L13" i="2"/>
  <c r="B13" i="2" s="1"/>
  <c r="K13" i="2"/>
  <c r="M13" i="2" s="1"/>
  <c r="C13" i="2" s="1"/>
  <c r="D13" i="2"/>
  <c r="A13" i="2"/>
  <c r="O12" i="2"/>
  <c r="F12" i="2" s="1"/>
  <c r="K12" i="2"/>
  <c r="N12" i="2" s="1"/>
  <c r="E12" i="2" s="1"/>
  <c r="K11" i="2"/>
  <c r="L11" i="2" s="1"/>
  <c r="A11" i="2"/>
  <c r="O10" i="2"/>
  <c r="F10" i="2" s="1"/>
  <c r="M10" i="2"/>
  <c r="C10" i="2" s="1"/>
  <c r="K10" i="2"/>
  <c r="N10" i="2" s="1"/>
  <c r="E10" i="2" s="1"/>
  <c r="D10" i="2"/>
  <c r="A10" i="2"/>
  <c r="K9" i="2"/>
  <c r="O9" i="2" s="1"/>
  <c r="F9" i="2" s="1"/>
  <c r="D9" i="2"/>
  <c r="K8" i="2"/>
  <c r="M8" i="2" s="1"/>
  <c r="A8" i="2"/>
  <c r="N7" i="2"/>
  <c r="E7" i="2" s="1"/>
  <c r="K7" i="2"/>
  <c r="A7" i="2" s="1"/>
  <c r="D7" i="2"/>
  <c r="K6" i="2"/>
  <c r="O6" i="2" s="1"/>
  <c r="O5" i="2"/>
  <c r="F5" i="2" s="1"/>
  <c r="N5" i="2"/>
  <c r="E5" i="2" s="1"/>
  <c r="M5" i="2"/>
  <c r="L5" i="2"/>
  <c r="K5" i="2"/>
  <c r="D5" i="2"/>
  <c r="C5" i="2"/>
  <c r="B5" i="2"/>
  <c r="A5" i="2"/>
  <c r="B8" i="1"/>
  <c r="C17" i="2" l="1"/>
  <c r="D22" i="4"/>
  <c r="F24" i="4"/>
  <c r="A6" i="2"/>
  <c r="O8" i="2"/>
  <c r="N11" i="2"/>
  <c r="M14" i="2"/>
  <c r="C14" i="2" s="1"/>
  <c r="L17" i="2"/>
  <c r="B17" i="2" s="1"/>
  <c r="A22" i="2"/>
  <c r="O24" i="2"/>
  <c r="N27" i="2"/>
  <c r="M30" i="2"/>
  <c r="L33" i="2"/>
  <c r="A38" i="2"/>
  <c r="O40" i="2"/>
  <c r="N43" i="2"/>
  <c r="A9" i="2"/>
  <c r="O11" i="2"/>
  <c r="F11" i="2" s="1"/>
  <c r="N14" i="2"/>
  <c r="E14" i="2" s="1"/>
  <c r="M17" i="2"/>
  <c r="L20" i="2"/>
  <c r="B22" i="2"/>
  <c r="A25" i="2"/>
  <c r="O27" i="2"/>
  <c r="N30" i="2"/>
  <c r="M33" i="2"/>
  <c r="L36" i="2"/>
  <c r="B38" i="2"/>
  <c r="A41" i="2"/>
  <c r="O43" i="2"/>
  <c r="B11" i="3"/>
  <c r="D12" i="3"/>
  <c r="F13" i="3"/>
  <c r="N16" i="3"/>
  <c r="P17" i="3"/>
  <c r="B19" i="3"/>
  <c r="D20" i="3"/>
  <c r="G24" i="4"/>
  <c r="N8" i="2"/>
  <c r="E8" i="2" s="1"/>
  <c r="M11" i="2"/>
  <c r="L14" i="2"/>
  <c r="M27" i="2"/>
  <c r="L30" i="2"/>
  <c r="M43" i="2"/>
  <c r="C12" i="3"/>
  <c r="E13" i="3"/>
  <c r="C20" i="3"/>
  <c r="C6" i="2"/>
  <c r="L7" i="2"/>
  <c r="B7" i="2" s="1"/>
  <c r="A12" i="2"/>
  <c r="O14" i="2"/>
  <c r="F14" i="2" s="1"/>
  <c r="E16" i="2"/>
  <c r="N17" i="2"/>
  <c r="E17" i="2" s="1"/>
  <c r="M20" i="2"/>
  <c r="C22" i="2"/>
  <c r="L23" i="2"/>
  <c r="B25" i="2"/>
  <c r="A28" i="2"/>
  <c r="O30" i="2"/>
  <c r="E32" i="2"/>
  <c r="N33" i="2"/>
  <c r="M36" i="2"/>
  <c r="C38" i="2"/>
  <c r="L39" i="2"/>
  <c r="B41" i="2"/>
  <c r="A44" i="2"/>
  <c r="D6" i="2"/>
  <c r="M7" i="2"/>
  <c r="C7" i="2" s="1"/>
  <c r="L10" i="2"/>
  <c r="B10" i="2" s="1"/>
  <c r="A15" i="2"/>
  <c r="F16" i="2"/>
  <c r="O17" i="2"/>
  <c r="F17" i="2" s="1"/>
  <c r="N20" i="2"/>
  <c r="D22" i="2"/>
  <c r="M23" i="2"/>
  <c r="C25" i="2"/>
  <c r="L26" i="2"/>
  <c r="B28" i="2"/>
  <c r="F32" i="2"/>
  <c r="O33" i="2"/>
  <c r="N36" i="2"/>
  <c r="D38" i="2"/>
  <c r="M39" i="2"/>
  <c r="C41" i="2"/>
  <c r="L42" i="2"/>
  <c r="B44" i="2"/>
  <c r="C11" i="3"/>
  <c r="E12" i="3"/>
  <c r="G13" i="3"/>
  <c r="O16" i="3"/>
  <c r="C19" i="3"/>
  <c r="E20" i="3"/>
  <c r="F22" i="4"/>
  <c r="B15" i="2"/>
  <c r="A18" i="2"/>
  <c r="O20" i="2"/>
  <c r="E22" i="2"/>
  <c r="N23" i="2"/>
  <c r="D25" i="2"/>
  <c r="C28" i="2"/>
  <c r="A34" i="2"/>
  <c r="O36" i="2"/>
  <c r="E38" i="2"/>
  <c r="N39" i="2"/>
  <c r="D41" i="2"/>
  <c r="C44" i="2"/>
  <c r="G22" i="4"/>
  <c r="B25" i="4"/>
  <c r="C12" i="2"/>
  <c r="D11" i="3"/>
  <c r="F12" i="3"/>
  <c r="P16" i="3"/>
  <c r="B18" i="3"/>
  <c r="D19" i="3"/>
  <c r="F20" i="3"/>
  <c r="F6" i="2"/>
  <c r="O7" i="2"/>
  <c r="F7" i="2" s="1"/>
  <c r="E9" i="2"/>
  <c r="D12" i="2"/>
  <c r="C15" i="2"/>
  <c r="B18" i="2"/>
  <c r="F22" i="2"/>
  <c r="O23" i="2"/>
  <c r="E25" i="2"/>
  <c r="D28" i="2"/>
  <c r="C31" i="2"/>
  <c r="B34" i="2"/>
  <c r="F38" i="2"/>
  <c r="O39" i="2"/>
  <c r="E41" i="2"/>
  <c r="D44" i="2"/>
  <c r="E11" i="3"/>
  <c r="G12" i="3"/>
  <c r="K13" i="3"/>
  <c r="N13" i="3" s="1"/>
  <c r="C18" i="3"/>
  <c r="E19" i="3"/>
  <c r="G20" i="3"/>
  <c r="C25" i="4"/>
  <c r="B23" i="4"/>
  <c r="D25" i="4"/>
  <c r="K12" i="3"/>
  <c r="K20" i="3"/>
  <c r="E25" i="4"/>
  <c r="M22" i="2"/>
  <c r="C24" i="2"/>
  <c r="L25" i="2"/>
  <c r="B27" i="2"/>
  <c r="A30" i="2"/>
  <c r="M38" i="2"/>
  <c r="C40" i="2"/>
  <c r="L41" i="2"/>
  <c r="B43" i="2"/>
  <c r="L12" i="3"/>
  <c r="L20" i="3"/>
  <c r="B21" i="4"/>
  <c r="F25" i="4"/>
  <c r="L6" i="2"/>
  <c r="B6" i="2" s="1"/>
  <c r="B8" i="2"/>
  <c r="L22" i="2"/>
  <c r="L38" i="2"/>
  <c r="M6" i="2"/>
  <c r="C8" i="2"/>
  <c r="L9" i="2"/>
  <c r="B9" i="2" s="1"/>
  <c r="B11" i="2"/>
  <c r="N22" i="2"/>
  <c r="D24" i="2"/>
  <c r="M25" i="2"/>
  <c r="C27" i="2"/>
  <c r="L28" i="2"/>
  <c r="B30" i="2"/>
  <c r="A33" i="2"/>
  <c r="F34" i="2"/>
  <c r="N38" i="2"/>
  <c r="D40" i="2"/>
  <c r="M41" i="2"/>
  <c r="C43" i="2"/>
  <c r="L44" i="2"/>
  <c r="K11" i="3"/>
  <c r="N11" i="3" s="1"/>
  <c r="M12" i="3"/>
  <c r="O13" i="3"/>
  <c r="C16" i="3"/>
  <c r="E17" i="3"/>
  <c r="K19" i="3"/>
  <c r="M20" i="3"/>
  <c r="C21" i="4"/>
  <c r="N6" i="2"/>
  <c r="E6" i="2" s="1"/>
  <c r="D8" i="2"/>
  <c r="M9" i="2"/>
  <c r="C9" i="2" s="1"/>
  <c r="C11" i="2"/>
  <c r="L12" i="2"/>
  <c r="B12" i="2" s="1"/>
  <c r="B14" i="2"/>
  <c r="A17" i="2"/>
  <c r="N9" i="2"/>
  <c r="D11" i="2"/>
  <c r="M12" i="2"/>
  <c r="L15" i="2"/>
  <c r="E24" i="2"/>
  <c r="N25" i="2"/>
  <c r="D27" i="2"/>
  <c r="M28" i="2"/>
  <c r="C30" i="2"/>
  <c r="B33" i="2"/>
  <c r="E40" i="2"/>
  <c r="N41" i="2"/>
  <c r="D43" i="2"/>
  <c r="M44" i="2"/>
  <c r="L11" i="3"/>
  <c r="N12" i="3"/>
  <c r="B15" i="3"/>
  <c r="D16" i="3"/>
  <c r="F17" i="3"/>
  <c r="L19" i="3"/>
  <c r="N20" i="3"/>
  <c r="B19" i="4"/>
  <c r="D21" i="4"/>
  <c r="F8" i="2"/>
  <c r="E11" i="2"/>
  <c r="E27" i="2"/>
  <c r="D30" i="2"/>
  <c r="C33" i="2"/>
  <c r="E43" i="2"/>
  <c r="M11" i="3"/>
  <c r="O12" i="3"/>
  <c r="K18" i="3"/>
  <c r="N18" i="3" s="1"/>
  <c r="M19" i="3"/>
  <c r="O20" i="3"/>
  <c r="C19" i="4"/>
  <c r="E21" i="4"/>
  <c r="B26" i="4"/>
  <c r="F27" i="2"/>
  <c r="F43" i="2"/>
  <c r="N19" i="3"/>
  <c r="D19" i="4"/>
  <c r="F21" i="4"/>
  <c r="C26" i="4"/>
  <c r="E19" i="4"/>
  <c r="B24" i="4"/>
  <c r="D26" i="4"/>
  <c r="B13" i="3"/>
  <c r="F19" i="4"/>
  <c r="C24" i="4"/>
  <c r="E26" i="4"/>
  <c r="B22" i="4"/>
  <c r="D24" i="4"/>
  <c r="F26" i="4"/>
  <c r="L8" i="2"/>
  <c r="K9" i="3" l="1"/>
  <c r="O6" i="3"/>
  <c r="F12" i="4" s="1"/>
  <c r="L5" i="3"/>
  <c r="O10" i="3"/>
  <c r="F16" i="4" s="1"/>
  <c r="K8" i="3"/>
  <c r="L8" i="3"/>
  <c r="G16" i="4"/>
  <c r="K5" i="3"/>
  <c r="L6" i="3"/>
  <c r="O9" i="3"/>
  <c r="F15" i="4" s="1"/>
  <c r="L9" i="3"/>
  <c r="L10" i="3"/>
  <c r="L7" i="3"/>
  <c r="G15" i="4"/>
  <c r="K7" i="3"/>
  <c r="G11" i="4"/>
  <c r="G12" i="4"/>
  <c r="K6" i="3"/>
  <c r="G13" i="4"/>
  <c r="G14" i="4"/>
  <c r="O5" i="3"/>
  <c r="F11" i="4" s="1"/>
  <c r="K10" i="3"/>
  <c r="O7" i="3"/>
  <c r="F13" i="4" s="1"/>
  <c r="O8" i="3"/>
  <c r="F14" i="4" s="1"/>
  <c r="C13" i="4" l="1"/>
  <c r="N7" i="3"/>
  <c r="E13" i="4" s="1"/>
  <c r="B13" i="4"/>
  <c r="M7" i="3"/>
  <c r="D13" i="4" s="1"/>
  <c r="C15" i="4"/>
  <c r="C16" i="4"/>
  <c r="M10" i="3"/>
  <c r="D16" i="4" s="1"/>
  <c r="N10" i="3"/>
  <c r="E16" i="4" s="1"/>
  <c r="B16" i="4"/>
  <c r="M5" i="3"/>
  <c r="D11" i="4" s="1"/>
  <c r="N5" i="3"/>
  <c r="E11" i="4" s="1"/>
  <c r="B11" i="4"/>
  <c r="P6" i="3"/>
  <c r="C12" i="4"/>
  <c r="C14" i="4"/>
  <c r="M8" i="3"/>
  <c r="D14" i="4" s="1"/>
  <c r="N8" i="3"/>
  <c r="E14" i="4" s="1"/>
  <c r="B14" i="4"/>
  <c r="C11" i="4"/>
  <c r="N6" i="3"/>
  <c r="E12" i="4" s="1"/>
  <c r="B12" i="4"/>
  <c r="M6" i="3"/>
  <c r="D12" i="4" s="1"/>
  <c r="M9" i="3"/>
  <c r="D15" i="4" s="1"/>
  <c r="N9" i="3"/>
  <c r="E15" i="4" s="1"/>
  <c r="B15" i="4"/>
  <c r="P8" i="3" l="1"/>
  <c r="P9" i="3"/>
  <c r="P10" i="3"/>
  <c r="P5" i="3"/>
  <c r="P7" i="3"/>
  <c r="F6" i="3" l="1"/>
  <c r="G8" i="3"/>
  <c r="E7" i="3"/>
  <c r="C6" i="3"/>
  <c r="F7" i="3"/>
  <c r="D6" i="3"/>
  <c r="D7" i="3"/>
  <c r="B6" i="3"/>
  <c r="B7" i="3"/>
  <c r="F9" i="3"/>
  <c r="F10" i="3"/>
  <c r="D9" i="3"/>
  <c r="E10" i="3"/>
  <c r="C9" i="3"/>
  <c r="D10" i="3"/>
  <c r="B9" i="3"/>
  <c r="G6" i="3"/>
  <c r="G7" i="3"/>
  <c r="E6" i="3"/>
  <c r="C7" i="3"/>
  <c r="B8" i="3"/>
  <c r="D5" i="3"/>
  <c r="E5" i="3"/>
  <c r="F5" i="3"/>
  <c r="E8" i="3"/>
  <c r="G9" i="3"/>
  <c r="C8" i="3"/>
  <c r="D8" i="3"/>
  <c r="G10" i="3"/>
  <c r="F8" i="3"/>
  <c r="C5" i="3"/>
  <c r="B5" i="3"/>
  <c r="G5" i="3"/>
  <c r="B10" i="3"/>
  <c r="E9" i="3"/>
  <c r="C10" i="3"/>
</calcChain>
</file>

<file path=xl/sharedStrings.xml><?xml version="1.0" encoding="utf-8"?>
<sst xmlns="http://schemas.openxmlformats.org/spreadsheetml/2006/main" count="93" uniqueCount="76">
  <si>
    <t>Turniereinstellungen</t>
  </si>
  <si>
    <t>Spieleranzahl</t>
  </si>
  <si>
    <t>Die empfohlene Rundenzahl ist ein Richtwert für eine abwechslungsreiche Rotation. Für kurze Turniere kann eine niedrigere Rundenzahl gewählt werden. Maximal sind 40 Runden vorbereitet.</t>
  </si>
  <si>
    <t>Rundenanzahl</t>
  </si>
  <si>
    <t>Empfohlene Runden</t>
  </si>
  <si>
    <t>Spielernamen</t>
  </si>
  <si>
    <t>Spieler 1</t>
  </si>
  <si>
    <t>Kurzanleitung</t>
  </si>
  <si>
    <t>Spieler 2</t>
  </si>
  <si>
    <t>1. Spieleranzahl zwischen 4 und 16 festlegen.</t>
  </si>
  <si>
    <t>Spieler 3</t>
  </si>
  <si>
    <t>2. Gewünschte Rundenzahl eintragen oder den empfohlenen Wert übernehmen.</t>
  </si>
  <si>
    <t>Spieler 4</t>
  </si>
  <si>
    <t>3. Namen der aktiven Spieler links eintragen.</t>
  </si>
  <si>
    <t>Spieler 5</t>
  </si>
  <si>
    <t>4. Im Blatt „Spielplan“ pro Match Sieger und optional den Spielstand eintragen.</t>
  </si>
  <si>
    <t>Spieler 6</t>
  </si>
  <si>
    <t>5. „Rangliste“ und „Statistiken“ aktualisieren sich automatisch.</t>
  </si>
  <si>
    <t>Spieler 7</t>
  </si>
  <si>
    <t>6. Wertung: Jeder Spieler des Siegerteams erhält einen Sieg/Punkt.</t>
  </si>
  <si>
    <t>Spieler 8</t>
  </si>
  <si>
    <t>7. Bei Gleichstand entscheidet zuerst die Siegesquote, danach die Punktedifferenz.</t>
  </si>
  <si>
    <t>Spieler 9</t>
  </si>
  <si>
    <t>Spieler 10</t>
  </si>
  <si>
    <t>Spieler 11</t>
  </si>
  <si>
    <t>Fairnessprinzip:
Der hinterlegte Generator verteilt Einsätze und Pausen möglichst gleichmäßig, wechselt Partner und Gegner und vermeidet unnötige Wiederholungen. Bei Spielerzahlen, die nicht durch vier teilbar sind, pausieren pro Runde mehrere Personen.</t>
  </si>
  <si>
    <t>Spieler 12</t>
  </si>
  <si>
    <t>Spieler 13</t>
  </si>
  <si>
    <t>Spieler 14</t>
  </si>
  <si>
    <t>Spieler 15</t>
  </si>
  <si>
    <t>Spieler 16</t>
  </si>
  <si>
    <t>SPIELPLAN</t>
  </si>
  <si>
    <t>Runde</t>
  </si>
  <si>
    <t>Team 1 – Spieler A</t>
  </si>
  <si>
    <t>Team 1 – Spieler B</t>
  </si>
  <si>
    <t>VS</t>
  </si>
  <si>
    <t>Team 2 – Spieler A</t>
  </si>
  <si>
    <t>Team 2 – Spieler B</t>
  </si>
  <si>
    <t>Sieger</t>
  </si>
  <si>
    <t>Punkte T1</t>
  </si>
  <si>
    <t>Punkte T2</t>
  </si>
  <si>
    <t>Key</t>
  </si>
  <si>
    <t>T1A</t>
  </si>
  <si>
    <t>T1B</t>
  </si>
  <si>
    <t>T2A</t>
  </si>
  <si>
    <t>T2B</t>
  </si>
  <si>
    <t>Score1</t>
  </si>
  <si>
    <t>Score2</t>
  </si>
  <si>
    <t>RANGLISTE</t>
  </si>
  <si>
    <t>Platz</t>
  </si>
  <si>
    <t>Spieler</t>
  </si>
  <si>
    <t>Spiele</t>
  </si>
  <si>
    <t>Siege</t>
  </si>
  <si>
    <t>Niederlagen</t>
  </si>
  <si>
    <t>Siegesquote</t>
  </si>
  <si>
    <t>Punktedifferenz</t>
  </si>
  <si>
    <t>Quote</t>
  </si>
  <si>
    <t>Diff</t>
  </si>
  <si>
    <t>SortKey</t>
  </si>
  <si>
    <t>Sortierung: 1. Siege/Punkte · 2. Siegesquote · 3. Punktedifferenz. Nur Spiele mit eingetragenem Sieger werden als gespielt gewertet. Offene Begegnungen zählen weder als Sieg noch als Niederlage.</t>
  </si>
  <si>
    <t>STATISTIKEN</t>
  </si>
  <si>
    <t>Kennzahl</t>
  </si>
  <si>
    <t>Wert</t>
  </si>
  <si>
    <t>Aktive Spieler</t>
  </si>
  <si>
    <t>Geplante Runden</t>
  </si>
  <si>
    <t>Eingetragene Ergebnisse</t>
  </si>
  <si>
    <t>Offene Ergebnisse</t>
  </si>
  <si>
    <t>Gesamtspiele pro Runde</t>
  </si>
  <si>
    <t>Maximale Runden</t>
  </si>
  <si>
    <t>Verschiedene Partner</t>
  </si>
  <si>
    <t>Schlüssel</t>
  </si>
  <si>
    <t>Spielerzahl</t>
  </si>
  <si>
    <t>SiegerOptionen</t>
  </si>
  <si>
    <t>Team 1</t>
  </si>
  <si>
    <t>Team 2</t>
  </si>
  <si>
    <t>TOURNAMENT SCORESHEET FOR 2V2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</si>
</sst>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name val="Carlito"/>
    </font>
    <font>
      <b/>
      <sz val="11"/>
      <color rgb="FFFFFFFF"/>
      <name val="Carlito"/>
    </font>
    <font>
      <b/>
      <sz val="20"/>
      <color rgb="FFFFFFFF"/>
      <name val="Carlito"/>
    </font>
    <font>
      <b/>
      <sz val="11"/>
      <name val="Carlito"/>
    </font>
    <font>
      <sz val="11"/>
      <color rgb="FFFFFFFF"/>
      <name val="Carlito"/>
    </font>
    <font>
      <sz val="11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2F75B5"/>
      </patternFill>
    </fill>
    <fill>
      <patternFill patternType="solid">
        <fgColor rgb="FFF3F5F7"/>
      </patternFill>
    </fill>
    <fill>
      <patternFill patternType="solid">
        <fgColor rgb="FFDCEAF7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E7E6E6"/>
      </patternFill>
    </fill>
    <fill>
      <patternFill patternType="solid">
        <fgColor rgb="FFF4B183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17324D"/>
      </left>
      <right style="thick">
        <color rgb="FF17324D"/>
      </right>
      <top/>
      <bottom/>
      <diagonal/>
    </border>
    <border>
      <left style="thick">
        <color rgb="FF17324D"/>
      </left>
      <right style="thick">
        <color rgb="FF17324D"/>
      </right>
      <top/>
      <bottom/>
      <diagonal/>
    </border>
    <border>
      <left style="thick">
        <color rgb="FF17324D"/>
      </left>
      <right style="thick">
        <color rgb="FF17324D"/>
      </right>
      <top/>
      <bottom/>
      <diagonal/>
    </border>
  </borders>
  <cellStyleXfs count="2">
    <xf numFmtId="0" fontId="0" fillId="0" borderId="0"/>
    <xf numFmtId="0" fontId="5" fillId="0" borderId="0"/>
  </cellStyleXfs>
  <cellXfs count="120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3" fillId="4" borderId="5" xfId="1" applyFont="1" applyFill="1" applyBorder="1"/>
    <xf numFmtId="0" fontId="3" fillId="4" borderId="6" xfId="1" applyFont="1" applyFill="1" applyBorder="1"/>
    <xf numFmtId="0" fontId="3" fillId="4" borderId="7" xfId="1" applyFont="1" applyFill="1" applyBorder="1"/>
    <xf numFmtId="0" fontId="3" fillId="5" borderId="5" xfId="1" applyFont="1" applyFill="1" applyBorder="1"/>
    <xf numFmtId="0" fontId="3" fillId="5" borderId="6" xfId="1" applyFont="1" applyFill="1" applyBorder="1"/>
    <xf numFmtId="0" fontId="3" fillId="5" borderId="7" xfId="1" applyFont="1" applyFill="1" applyBorder="1"/>
    <xf numFmtId="0" fontId="3" fillId="5" borderId="5" xfId="1" applyFont="1" applyFill="1" applyBorder="1" applyAlignment="1">
      <alignment horizontal="center"/>
    </xf>
    <xf numFmtId="0" fontId="3" fillId="5" borderId="6" xfId="1" applyFont="1" applyFill="1" applyBorder="1" applyAlignment="1">
      <alignment horizontal="center"/>
    </xf>
    <xf numFmtId="0" fontId="3" fillId="5" borderId="7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  <xf numFmtId="0" fontId="3" fillId="4" borderId="6" xfId="1" applyFont="1" applyFill="1" applyBorder="1" applyAlignment="1">
      <alignment horizontal="center"/>
    </xf>
    <xf numFmtId="0" fontId="3" fillId="4" borderId="7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0" fillId="0" borderId="8" xfId="1" applyFont="1" applyBorder="1"/>
    <xf numFmtId="0" fontId="0" fillId="0" borderId="11" xfId="1" applyFont="1" applyBorder="1"/>
    <xf numFmtId="0" fontId="0" fillId="0" borderId="13" xfId="1" applyFont="1" applyBorder="1"/>
    <xf numFmtId="0" fontId="0" fillId="0" borderId="14" xfId="1" applyFont="1" applyBorder="1"/>
    <xf numFmtId="0" fontId="0" fillId="0" borderId="8" xfId="1" applyFont="1" applyBorder="1" applyAlignment="1">
      <alignment horizontal="center"/>
    </xf>
    <xf numFmtId="0" fontId="0" fillId="0" borderId="11" xfId="1" applyFont="1" applyBorder="1" applyAlignment="1">
      <alignment horizontal="center"/>
    </xf>
    <xf numFmtId="0" fontId="0" fillId="0" borderId="13" xfId="1" applyFont="1" applyBorder="1" applyAlignment="1">
      <alignment horizontal="center"/>
    </xf>
    <xf numFmtId="0" fontId="1" fillId="2" borderId="16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18" xfId="1" applyFont="1" applyFill="1" applyBorder="1" applyAlignment="1">
      <alignment horizontal="center" vertical="center"/>
    </xf>
    <xf numFmtId="0" fontId="0" fillId="9" borderId="9" xfId="1" applyFont="1" applyFill="1" applyBorder="1" applyAlignment="1">
      <alignment horizontal="center" vertical="center"/>
    </xf>
    <xf numFmtId="0" fontId="0" fillId="10" borderId="9" xfId="1" applyFont="1" applyFill="1" applyBorder="1" applyAlignment="1">
      <alignment horizontal="center" vertical="center"/>
    </xf>
    <xf numFmtId="0" fontId="0" fillId="8" borderId="9" xfId="1" applyFont="1" applyFill="1" applyBorder="1" applyAlignment="1">
      <alignment horizontal="center" vertical="center"/>
    </xf>
    <xf numFmtId="0" fontId="0" fillId="6" borderId="9" xfId="1" applyFont="1" applyFill="1" applyBorder="1" applyAlignment="1">
      <alignment horizontal="center" vertical="center"/>
    </xf>
    <xf numFmtId="0" fontId="0" fillId="6" borderId="10" xfId="1" applyFont="1" applyFill="1" applyBorder="1" applyAlignment="1">
      <alignment horizontal="center" vertical="center"/>
    </xf>
    <xf numFmtId="0" fontId="0" fillId="9" borderId="0" xfId="1" applyFont="1" applyFill="1" applyAlignment="1">
      <alignment horizontal="center" vertical="center"/>
    </xf>
    <xf numFmtId="0" fontId="0" fillId="10" borderId="0" xfId="1" applyFont="1" applyFill="1" applyAlignment="1">
      <alignment horizontal="center" vertical="center"/>
    </xf>
    <xf numFmtId="0" fontId="0" fillId="8" borderId="0" xfId="1" applyFont="1" applyFill="1" applyAlignment="1">
      <alignment horizontal="center" vertical="center"/>
    </xf>
    <xf numFmtId="0" fontId="0" fillId="6" borderId="0" xfId="1" applyFont="1" applyFill="1" applyAlignment="1">
      <alignment horizontal="center" vertical="center"/>
    </xf>
    <xf numFmtId="0" fontId="0" fillId="6" borderId="12" xfId="1" applyFont="1" applyFill="1" applyBorder="1" applyAlignment="1">
      <alignment horizontal="center" vertical="center"/>
    </xf>
    <xf numFmtId="0" fontId="0" fillId="9" borderId="14" xfId="1" applyFont="1" applyFill="1" applyBorder="1" applyAlignment="1">
      <alignment horizontal="center" vertical="center"/>
    </xf>
    <xf numFmtId="0" fontId="0" fillId="10" borderId="14" xfId="1" applyFont="1" applyFill="1" applyBorder="1" applyAlignment="1">
      <alignment horizontal="center" vertical="center"/>
    </xf>
    <xf numFmtId="0" fontId="0" fillId="8" borderId="14" xfId="1" applyFont="1" applyFill="1" applyBorder="1" applyAlignment="1">
      <alignment horizontal="center" vertical="center"/>
    </xf>
    <xf numFmtId="0" fontId="0" fillId="6" borderId="14" xfId="1" applyFont="1" applyFill="1" applyBorder="1" applyAlignment="1">
      <alignment horizontal="center" vertical="center"/>
    </xf>
    <xf numFmtId="0" fontId="0" fillId="6" borderId="15" xfId="1" applyFont="1" applyFill="1" applyBorder="1" applyAlignment="1">
      <alignment horizontal="center" vertical="center"/>
    </xf>
    <xf numFmtId="0" fontId="4" fillId="7" borderId="0" xfId="1" applyFont="1" applyFill="1"/>
    <xf numFmtId="0" fontId="0" fillId="0" borderId="9" xfId="1" applyFont="1" applyBorder="1" applyAlignment="1">
      <alignment horizontal="center"/>
    </xf>
    <xf numFmtId="0" fontId="0" fillId="0" borderId="10" xfId="1" applyFont="1" applyBorder="1" applyAlignment="1">
      <alignment horizontal="center"/>
    </xf>
    <xf numFmtId="0" fontId="0" fillId="0" borderId="0" xfId="1" applyFont="1" applyAlignment="1">
      <alignment horizontal="center"/>
    </xf>
    <xf numFmtId="0" fontId="0" fillId="0" borderId="12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0" fillId="0" borderId="15" xfId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14" xfId="1" applyNumberFormat="1" applyFont="1" applyBorder="1" applyAlignment="1">
      <alignment horizontal="center"/>
    </xf>
    <xf numFmtId="0" fontId="3" fillId="6" borderId="8" xfId="1" applyFont="1" applyFill="1" applyBorder="1" applyAlignment="1">
      <alignment horizontal="center"/>
    </xf>
    <xf numFmtId="0" fontId="3" fillId="6" borderId="9" xfId="1" applyFont="1" applyFill="1" applyBorder="1"/>
    <xf numFmtId="0" fontId="3" fillId="6" borderId="9" xfId="1" applyFont="1" applyFill="1" applyBorder="1" applyAlignment="1">
      <alignment horizontal="center"/>
    </xf>
    <xf numFmtId="164" fontId="3" fillId="6" borderId="9" xfId="1" applyNumberFormat="1" applyFont="1" applyFill="1" applyBorder="1" applyAlignment="1">
      <alignment horizontal="center"/>
    </xf>
    <xf numFmtId="0" fontId="3" fillId="6" borderId="10" xfId="1" applyFont="1" applyFill="1" applyBorder="1" applyAlignment="1">
      <alignment horizontal="center"/>
    </xf>
    <xf numFmtId="0" fontId="0" fillId="11" borderId="11" xfId="1" applyFont="1" applyFill="1" applyBorder="1" applyAlignment="1">
      <alignment horizontal="center"/>
    </xf>
    <xf numFmtId="0" fontId="0" fillId="11" borderId="0" xfId="1" applyFont="1" applyFill="1"/>
    <xf numFmtId="0" fontId="0" fillId="11" borderId="0" xfId="1" applyFont="1" applyFill="1" applyAlignment="1">
      <alignment horizontal="center"/>
    </xf>
    <xf numFmtId="164" fontId="0" fillId="11" borderId="0" xfId="1" applyNumberFormat="1" applyFont="1" applyFill="1" applyAlignment="1">
      <alignment horizontal="center"/>
    </xf>
    <xf numFmtId="0" fontId="0" fillId="11" borderId="12" xfId="1" applyFont="1" applyFill="1" applyBorder="1" applyAlignment="1">
      <alignment horizontal="center"/>
    </xf>
    <xf numFmtId="0" fontId="0" fillId="12" borderId="11" xfId="1" applyFont="1" applyFill="1" applyBorder="1" applyAlignment="1">
      <alignment horizontal="center"/>
    </xf>
    <xf numFmtId="0" fontId="0" fillId="12" borderId="0" xfId="1" applyFont="1" applyFill="1"/>
    <xf numFmtId="0" fontId="0" fillId="12" borderId="0" xfId="1" applyFont="1" applyFill="1" applyAlignment="1">
      <alignment horizontal="center"/>
    </xf>
    <xf numFmtId="164" fontId="0" fillId="12" borderId="0" xfId="1" applyNumberFormat="1" applyFont="1" applyFill="1" applyAlignment="1">
      <alignment horizontal="center"/>
    </xf>
    <xf numFmtId="0" fontId="0" fillId="12" borderId="12" xfId="1" applyFont="1" applyFill="1" applyBorder="1" applyAlignment="1">
      <alignment horizontal="center"/>
    </xf>
    <xf numFmtId="0" fontId="3" fillId="4" borderId="8" xfId="1" applyFont="1" applyFill="1" applyBorder="1"/>
    <xf numFmtId="0" fontId="3" fillId="4" borderId="11" xfId="1" applyFont="1" applyFill="1" applyBorder="1"/>
    <xf numFmtId="0" fontId="3" fillId="4" borderId="13" xfId="1" applyFont="1" applyFill="1" applyBorder="1"/>
    <xf numFmtId="0" fontId="0" fillId="5" borderId="9" xfId="1" applyFont="1" applyFill="1" applyBorder="1" applyAlignment="1">
      <alignment horizontal="center"/>
    </xf>
    <xf numFmtId="0" fontId="3" fillId="4" borderId="9" xfId="1" applyFont="1" applyFill="1" applyBorder="1" applyAlignment="1">
      <alignment horizontal="center"/>
    </xf>
    <xf numFmtId="0" fontId="0" fillId="5" borderId="10" xfId="1" applyFont="1" applyFill="1" applyBorder="1" applyAlignment="1">
      <alignment horizontal="center"/>
    </xf>
    <xf numFmtId="0" fontId="0" fillId="5" borderId="0" xfId="1" applyFont="1" applyFill="1" applyAlignment="1">
      <alignment horizontal="center"/>
    </xf>
    <xf numFmtId="0" fontId="3" fillId="4" borderId="0" xfId="1" applyFont="1" applyFill="1" applyAlignment="1">
      <alignment horizontal="center"/>
    </xf>
    <xf numFmtId="0" fontId="0" fillId="5" borderId="12" xfId="1" applyFont="1" applyFill="1" applyBorder="1" applyAlignment="1">
      <alignment horizontal="center"/>
    </xf>
    <xf numFmtId="0" fontId="0" fillId="5" borderId="14" xfId="1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0" fillId="5" borderId="15" xfId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1" fillId="3" borderId="0" xfId="1" applyFont="1" applyFill="1" applyAlignment="1">
      <alignment vertical="center"/>
    </xf>
    <xf numFmtId="0" fontId="0" fillId="6" borderId="8" xfId="1" applyFont="1" applyFill="1" applyBorder="1" applyAlignment="1">
      <alignment horizontal="center" vertical="center" wrapText="1"/>
    </xf>
    <xf numFmtId="0" fontId="0" fillId="6" borderId="9" xfId="1" applyFont="1" applyFill="1" applyBorder="1" applyAlignment="1">
      <alignment horizontal="center" vertical="center" wrapText="1"/>
    </xf>
    <xf numFmtId="0" fontId="0" fillId="6" borderId="10" xfId="1" applyFont="1" applyFill="1" applyBorder="1" applyAlignment="1">
      <alignment horizontal="center" vertical="center" wrapText="1"/>
    </xf>
    <xf numFmtId="0" fontId="0" fillId="6" borderId="11" xfId="1" applyFont="1" applyFill="1" applyBorder="1" applyAlignment="1">
      <alignment horizontal="center" vertical="center" wrapText="1"/>
    </xf>
    <xf numFmtId="0" fontId="0" fillId="6" borderId="0" xfId="1" applyFont="1" applyFill="1" applyAlignment="1">
      <alignment horizontal="center" vertical="center" wrapText="1"/>
    </xf>
    <xf numFmtId="0" fontId="0" fillId="6" borderId="12" xfId="1" applyFont="1" applyFill="1" applyBorder="1" applyAlignment="1">
      <alignment horizontal="center" vertical="center" wrapText="1"/>
    </xf>
    <xf numFmtId="0" fontId="0" fillId="6" borderId="13" xfId="1" applyFont="1" applyFill="1" applyBorder="1" applyAlignment="1">
      <alignment horizontal="center" vertical="center" wrapText="1"/>
    </xf>
    <xf numFmtId="0" fontId="0" fillId="6" borderId="14" xfId="1" applyFont="1" applyFill="1" applyBorder="1" applyAlignment="1">
      <alignment horizontal="center" vertical="center" wrapText="1"/>
    </xf>
    <xf numFmtId="0" fontId="0" fillId="6" borderId="15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0" fillId="7" borderId="1" xfId="1" applyFont="1" applyFill="1" applyBorder="1" applyAlignment="1">
      <alignment vertical="center" wrapText="1"/>
    </xf>
    <xf numFmtId="0" fontId="0" fillId="7" borderId="2" xfId="1" applyFont="1" applyFill="1" applyBorder="1" applyAlignment="1">
      <alignment vertical="center" wrapText="1"/>
    </xf>
    <xf numFmtId="0" fontId="0" fillId="7" borderId="3" xfId="1" applyFont="1" applyFill="1" applyBorder="1" applyAlignment="1">
      <alignment vertical="center" wrapText="1"/>
    </xf>
    <xf numFmtId="0" fontId="0" fillId="4" borderId="1" xfId="1" applyFont="1" applyFill="1" applyBorder="1" applyAlignment="1">
      <alignment vertical="center" wrapText="1"/>
    </xf>
    <xf numFmtId="0" fontId="0" fillId="4" borderId="2" xfId="1" applyFont="1" applyFill="1" applyBorder="1" applyAlignment="1">
      <alignment vertical="center" wrapText="1"/>
    </xf>
    <xf numFmtId="0" fontId="0" fillId="4" borderId="3" xfId="1" applyFont="1" applyFill="1" applyBorder="1" applyAlignment="1">
      <alignment vertical="center" wrapText="1"/>
    </xf>
    <xf numFmtId="0" fontId="0" fillId="8" borderId="8" xfId="1" applyFont="1" applyFill="1" applyBorder="1" applyAlignment="1">
      <alignment horizontal="center" vertical="center" wrapText="1"/>
    </xf>
    <xf numFmtId="0" fontId="0" fillId="8" borderId="9" xfId="1" applyFont="1" applyFill="1" applyBorder="1" applyAlignment="1">
      <alignment horizontal="center" vertical="center" wrapText="1"/>
    </xf>
    <xf numFmtId="0" fontId="0" fillId="8" borderId="10" xfId="1" applyFont="1" applyFill="1" applyBorder="1" applyAlignment="1">
      <alignment horizontal="center" vertical="center" wrapText="1"/>
    </xf>
    <xf numFmtId="0" fontId="0" fillId="8" borderId="11" xfId="1" applyFont="1" applyFill="1" applyBorder="1" applyAlignment="1">
      <alignment horizontal="center" vertical="center" wrapText="1"/>
    </xf>
    <xf numFmtId="0" fontId="0" fillId="8" borderId="0" xfId="1" applyFont="1" applyFill="1" applyAlignment="1">
      <alignment horizontal="center" vertical="center" wrapText="1"/>
    </xf>
    <xf numFmtId="0" fontId="0" fillId="8" borderId="12" xfId="1" applyFont="1" applyFill="1" applyBorder="1" applyAlignment="1">
      <alignment horizontal="center" vertical="center" wrapText="1"/>
    </xf>
    <xf numFmtId="0" fontId="0" fillId="8" borderId="13" xfId="1" applyFont="1" applyFill="1" applyBorder="1" applyAlignment="1">
      <alignment horizontal="center" vertical="center" wrapText="1"/>
    </xf>
    <xf numFmtId="0" fontId="0" fillId="8" borderId="14" xfId="1" applyFont="1" applyFill="1" applyBorder="1" applyAlignment="1">
      <alignment horizontal="center" vertical="center" wrapText="1"/>
    </xf>
    <xf numFmtId="0" fontId="0" fillId="8" borderId="15" xfId="1" applyFont="1" applyFill="1" applyBorder="1" applyAlignment="1">
      <alignment horizontal="center" vertical="center" wrapText="1"/>
    </xf>
    <xf numFmtId="0" fontId="0" fillId="5" borderId="8" xfId="1" applyFont="1" applyFill="1" applyBorder="1" applyAlignment="1">
      <alignment horizontal="center" vertical="center" wrapText="1"/>
    </xf>
    <xf numFmtId="0" fontId="0" fillId="5" borderId="9" xfId="1" applyFont="1" applyFill="1" applyBorder="1" applyAlignment="1">
      <alignment horizontal="center" vertical="center" wrapText="1"/>
    </xf>
    <xf numFmtId="0" fontId="0" fillId="5" borderId="10" xfId="1" applyFont="1" applyFill="1" applyBorder="1" applyAlignment="1">
      <alignment horizontal="center" vertical="center" wrapText="1"/>
    </xf>
    <xf numFmtId="0" fontId="0" fillId="5" borderId="11" xfId="1" applyFont="1" applyFill="1" applyBorder="1" applyAlignment="1">
      <alignment horizontal="center" vertical="center" wrapText="1"/>
    </xf>
    <xf numFmtId="0" fontId="0" fillId="5" borderId="0" xfId="1" applyFont="1" applyFill="1" applyAlignment="1">
      <alignment horizontal="center" vertical="center" wrapText="1"/>
    </xf>
    <xf numFmtId="0" fontId="0" fillId="5" borderId="12" xfId="1" applyFont="1" applyFill="1" applyBorder="1" applyAlignment="1">
      <alignment horizontal="center" vertical="center" wrapText="1"/>
    </xf>
    <xf numFmtId="0" fontId="0" fillId="5" borderId="13" xfId="1" applyFont="1" applyFill="1" applyBorder="1" applyAlignment="1">
      <alignment horizontal="center" vertical="center" wrapText="1"/>
    </xf>
    <xf numFmtId="0" fontId="0" fillId="5" borderId="14" xfId="1" applyFont="1" applyFill="1" applyBorder="1" applyAlignment="1">
      <alignment horizontal="center" vertical="center" wrapText="1"/>
    </xf>
    <xf numFmtId="0" fontId="0" fillId="5" borderId="15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Standard" xfId="0" builtinId="0"/>
  </cellStyles>
  <dxfs count="4">
    <dxf>
      <font>
        <b/>
      </font>
      <fill>
        <patternFill>
          <bgColor rgb="FFFCE4D6"/>
        </patternFill>
      </fill>
    </dxf>
    <dxf>
      <font>
        <b/>
      </font>
      <fill>
        <patternFill>
          <bgColor rgb="FFDDEBF7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A6A6A6"/>
      </font>
      <fill>
        <patternFill>
          <bgColor rgb="FFE7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/>
          <a:lstStyle/>
          <a:p>
            <a:r>
              <a:rPr lang="de-DE"/>
              <a:t>Spiele und Siege je Spieler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Spiele</c:v>
          </c:tx>
          <c:invertIfNegative val="1"/>
          <c:cat>
            <c:strRef>
              <c:f>Statistiken!$A$11:$A$26</c:f>
              <c:strCache>
                <c:ptCount val="6"/>
                <c:pt idx="0">
                  <c:v>Spieler 1</c:v>
                </c:pt>
                <c:pt idx="1">
                  <c:v>Spieler 2</c:v>
                </c:pt>
                <c:pt idx="2">
                  <c:v>Spieler 3</c:v>
                </c:pt>
                <c:pt idx="3">
                  <c:v>Spieler 4</c:v>
                </c:pt>
                <c:pt idx="4">
                  <c:v>Spieler 5</c:v>
                </c:pt>
                <c:pt idx="5">
                  <c:v>Spieler 6</c:v>
                </c:pt>
              </c:strCache>
            </c:strRef>
          </c:cat>
          <c:val>
            <c:numRef>
              <c:f>Statistiken!$B$11:$B$26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4-450A-A526-094BE62D1CA8}"/>
            </c:ext>
          </c:extLst>
        </c:ser>
        <c:ser>
          <c:idx val="1"/>
          <c:order val="1"/>
          <c:tx>
            <c:v>Siege</c:v>
          </c:tx>
          <c:invertIfNegative val="1"/>
          <c:cat>
            <c:strRef>
              <c:f>Statistiken!$A$11:$A$26</c:f>
              <c:strCache>
                <c:ptCount val="6"/>
                <c:pt idx="0">
                  <c:v>Spieler 1</c:v>
                </c:pt>
                <c:pt idx="1">
                  <c:v>Spieler 2</c:v>
                </c:pt>
                <c:pt idx="2">
                  <c:v>Spieler 3</c:v>
                </c:pt>
                <c:pt idx="3">
                  <c:v>Spieler 4</c:v>
                </c:pt>
                <c:pt idx="4">
                  <c:v>Spieler 5</c:v>
                </c:pt>
                <c:pt idx="5">
                  <c:v>Spieler 6</c:v>
                </c:pt>
              </c:strCache>
            </c:strRef>
          </c:cat>
          <c:val>
            <c:numRef>
              <c:f>Statistiken!$C$11:$C$26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A4-450A-A526-094BE62D1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M8" sqref="M8"/>
    </sheetView>
  </sheetViews>
  <sheetFormatPr baseColWidth="10" defaultColWidth="9" defaultRowHeight="14.25"/>
  <cols>
    <col min="1" max="1" width="20.125" customWidth="1"/>
    <col min="2" max="2" width="22" customWidth="1"/>
    <col min="3" max="3" width="3" customWidth="1"/>
    <col min="4" max="8" width="15" customWidth="1"/>
  </cols>
  <sheetData>
    <row r="1" spans="1:8">
      <c r="A1" s="82" t="s">
        <v>75</v>
      </c>
      <c r="B1" s="82"/>
      <c r="C1" s="82"/>
      <c r="D1" s="82"/>
      <c r="E1" s="82"/>
      <c r="F1" s="82"/>
      <c r="G1" s="82"/>
      <c r="H1" s="82"/>
    </row>
    <row r="2" spans="1:8">
      <c r="A2" s="82"/>
      <c r="B2" s="82"/>
      <c r="C2" s="82"/>
      <c r="D2" s="82"/>
      <c r="E2" s="82"/>
      <c r="F2" s="82"/>
      <c r="G2" s="82"/>
      <c r="H2" s="82"/>
    </row>
    <row r="4" spans="1:8" ht="15">
      <c r="A4" s="83" t="s">
        <v>0</v>
      </c>
      <c r="B4" s="83"/>
      <c r="C4" s="83"/>
      <c r="D4" s="83"/>
      <c r="E4" s="83"/>
      <c r="F4" s="83"/>
      <c r="G4" s="83"/>
      <c r="H4" s="83"/>
    </row>
    <row r="6" spans="1:8" ht="15">
      <c r="A6" s="5" t="s">
        <v>1</v>
      </c>
      <c r="B6" s="11">
        <v>6</v>
      </c>
      <c r="D6" s="84" t="s">
        <v>2</v>
      </c>
      <c r="E6" s="85"/>
      <c r="F6" s="85"/>
      <c r="G6" s="85"/>
      <c r="H6" s="86"/>
    </row>
    <row r="7" spans="1:8" ht="15">
      <c r="A7" s="6" t="s">
        <v>3</v>
      </c>
      <c r="B7" s="12">
        <v>15</v>
      </c>
      <c r="D7" s="87"/>
      <c r="E7" s="88"/>
      <c r="F7" s="88"/>
      <c r="G7" s="88"/>
      <c r="H7" s="89"/>
    </row>
    <row r="8" spans="1:8" ht="15">
      <c r="A8" s="7" t="s">
        <v>4</v>
      </c>
      <c r="B8" s="13">
        <f>MIN(40,ROUNDUP(B6*(B6-1)/2,0))</f>
        <v>15</v>
      </c>
      <c r="D8" s="90"/>
      <c r="E8" s="91"/>
      <c r="F8" s="91"/>
      <c r="G8" s="91"/>
      <c r="H8" s="92"/>
    </row>
    <row r="10" spans="1:8" ht="15">
      <c r="A10" s="83" t="s">
        <v>5</v>
      </c>
      <c r="B10" s="83"/>
      <c r="C10" s="83"/>
      <c r="D10" s="83"/>
      <c r="E10" s="83"/>
      <c r="F10" s="83"/>
      <c r="G10" s="83"/>
      <c r="H10" s="83"/>
    </row>
    <row r="11" spans="1:8" ht="15">
      <c r="A11" s="14">
        <v>1</v>
      </c>
      <c r="B11" s="8" t="s">
        <v>6</v>
      </c>
      <c r="D11" s="93" t="s">
        <v>7</v>
      </c>
      <c r="E11" s="94"/>
      <c r="F11" s="94"/>
      <c r="G11" s="94"/>
      <c r="H11" s="95"/>
    </row>
    <row r="12" spans="1:8" ht="27.95" customHeight="1">
      <c r="A12" s="15">
        <v>2</v>
      </c>
      <c r="B12" s="9" t="s">
        <v>8</v>
      </c>
      <c r="D12" s="96" t="s">
        <v>9</v>
      </c>
      <c r="E12" s="97"/>
      <c r="F12" s="97"/>
      <c r="G12" s="97"/>
      <c r="H12" s="98"/>
    </row>
    <row r="13" spans="1:8" ht="27.95" customHeight="1">
      <c r="A13" s="15">
        <v>3</v>
      </c>
      <c r="B13" s="9" t="s">
        <v>10</v>
      </c>
      <c r="D13" s="99" t="s">
        <v>11</v>
      </c>
      <c r="E13" s="100"/>
      <c r="F13" s="100"/>
      <c r="G13" s="100"/>
      <c r="H13" s="101"/>
    </row>
    <row r="14" spans="1:8" ht="27.95" customHeight="1">
      <c r="A14" s="15">
        <v>4</v>
      </c>
      <c r="B14" s="9" t="s">
        <v>12</v>
      </c>
      <c r="D14" s="96" t="s">
        <v>13</v>
      </c>
      <c r="E14" s="97"/>
      <c r="F14" s="97"/>
      <c r="G14" s="97"/>
      <c r="H14" s="98"/>
    </row>
    <row r="15" spans="1:8" ht="27.95" customHeight="1">
      <c r="A15" s="15">
        <v>5</v>
      </c>
      <c r="B15" s="9" t="s">
        <v>14</v>
      </c>
      <c r="D15" s="99" t="s">
        <v>15</v>
      </c>
      <c r="E15" s="100"/>
      <c r="F15" s="100"/>
      <c r="G15" s="100"/>
      <c r="H15" s="101"/>
    </row>
    <row r="16" spans="1:8" ht="27.95" customHeight="1">
      <c r="A16" s="15">
        <v>6</v>
      </c>
      <c r="B16" s="9" t="s">
        <v>16</v>
      </c>
      <c r="D16" s="96" t="s">
        <v>17</v>
      </c>
      <c r="E16" s="97"/>
      <c r="F16" s="97"/>
      <c r="G16" s="97"/>
      <c r="H16" s="98"/>
    </row>
    <row r="17" spans="1:8" ht="27.95" customHeight="1">
      <c r="A17" s="15">
        <v>7</v>
      </c>
      <c r="B17" s="9" t="s">
        <v>18</v>
      </c>
      <c r="D17" s="99" t="s">
        <v>19</v>
      </c>
      <c r="E17" s="100"/>
      <c r="F17" s="100"/>
      <c r="G17" s="100"/>
      <c r="H17" s="101"/>
    </row>
    <row r="18" spans="1:8" ht="27.95" customHeight="1">
      <c r="A18" s="15">
        <v>8</v>
      </c>
      <c r="B18" s="9" t="s">
        <v>20</v>
      </c>
      <c r="D18" s="96" t="s">
        <v>21</v>
      </c>
      <c r="E18" s="97"/>
      <c r="F18" s="97"/>
      <c r="G18" s="97"/>
      <c r="H18" s="98"/>
    </row>
    <row r="19" spans="1:8" ht="15">
      <c r="A19" s="15">
        <v>9</v>
      </c>
      <c r="B19" s="9" t="s">
        <v>22</v>
      </c>
    </row>
    <row r="20" spans="1:8" ht="15">
      <c r="A20" s="15">
        <v>10</v>
      </c>
      <c r="B20" s="9" t="s">
        <v>23</v>
      </c>
    </row>
    <row r="21" spans="1:8" ht="15">
      <c r="A21" s="15">
        <v>11</v>
      </c>
      <c r="B21" s="9" t="s">
        <v>24</v>
      </c>
      <c r="D21" s="102" t="s">
        <v>25</v>
      </c>
      <c r="E21" s="103"/>
      <c r="F21" s="103"/>
      <c r="G21" s="103"/>
      <c r="H21" s="104"/>
    </row>
    <row r="22" spans="1:8" ht="15">
      <c r="A22" s="15">
        <v>12</v>
      </c>
      <c r="B22" s="9" t="s">
        <v>26</v>
      </c>
      <c r="D22" s="105"/>
      <c r="E22" s="106"/>
      <c r="F22" s="106"/>
      <c r="G22" s="106"/>
      <c r="H22" s="107"/>
    </row>
    <row r="23" spans="1:8" ht="15">
      <c r="A23" s="15">
        <v>13</v>
      </c>
      <c r="B23" s="9" t="s">
        <v>27</v>
      </c>
      <c r="D23" s="105"/>
      <c r="E23" s="106"/>
      <c r="F23" s="106"/>
      <c r="G23" s="106"/>
      <c r="H23" s="107"/>
    </row>
    <row r="24" spans="1:8" ht="15">
      <c r="A24" s="15">
        <v>14</v>
      </c>
      <c r="B24" s="9" t="s">
        <v>28</v>
      </c>
      <c r="D24" s="105"/>
      <c r="E24" s="106"/>
      <c r="F24" s="106"/>
      <c r="G24" s="106"/>
      <c r="H24" s="107"/>
    </row>
    <row r="25" spans="1:8" ht="15">
      <c r="A25" s="15">
        <v>15</v>
      </c>
      <c r="B25" s="9" t="s">
        <v>29</v>
      </c>
      <c r="D25" s="108"/>
      <c r="E25" s="109"/>
      <c r="F25" s="109"/>
      <c r="G25" s="109"/>
      <c r="H25" s="110"/>
    </row>
    <row r="26" spans="1:8" ht="15">
      <c r="A26" s="16">
        <v>16</v>
      </c>
      <c r="B26" s="10" t="s">
        <v>30</v>
      </c>
    </row>
  </sheetData>
  <mergeCells count="13">
    <mergeCell ref="D17:H17"/>
    <mergeCell ref="D18:H18"/>
    <mergeCell ref="D21:H25"/>
    <mergeCell ref="D12:H12"/>
    <mergeCell ref="D13:H13"/>
    <mergeCell ref="D14:H14"/>
    <mergeCell ref="D15:H15"/>
    <mergeCell ref="D16:H16"/>
    <mergeCell ref="A1:H2"/>
    <mergeCell ref="A4:H4"/>
    <mergeCell ref="D6:H8"/>
    <mergeCell ref="A10:H10"/>
    <mergeCell ref="D11:H11"/>
  </mergeCells>
  <conditionalFormatting sqref="A11:B26">
    <cfRule type="expression" dxfId="3" priority="1">
      <formula>$A11&gt;$B$6</formula>
    </cfRule>
  </conditionalFormatting>
  <dataValidations count="2">
    <dataValidation sqref="B6" xr:uid="{00000000-0002-0000-0000-000000000000}">
      <formula1>4</formula1>
      <formula2>16</formula2>
    </dataValidation>
    <dataValidation sqref="B7" xr:uid="{00000000-0002-0000-0000-000001000000}">
      <formula1>1</formula1>
      <formula2>40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4"/>
  <sheetViews>
    <sheetView workbookViewId="0">
      <selection activeCell="G7" sqref="G7"/>
    </sheetView>
  </sheetViews>
  <sheetFormatPr baseColWidth="10" defaultColWidth="9" defaultRowHeight="14.25"/>
  <cols>
    <col min="1" max="1" width="8" customWidth="1"/>
    <col min="2" max="3" width="21" customWidth="1"/>
    <col min="4" max="4" width="7" customWidth="1"/>
    <col min="5" max="6" width="21" customWidth="1"/>
    <col min="7" max="7" width="14" customWidth="1"/>
    <col min="8" max="9" width="12" customWidth="1"/>
    <col min="11" max="17" width="3" customWidth="1"/>
  </cols>
  <sheetData>
    <row r="1" spans="1:17">
      <c r="A1" s="82" t="s">
        <v>31</v>
      </c>
      <c r="B1" s="82"/>
      <c r="C1" s="82"/>
      <c r="D1" s="82"/>
      <c r="E1" s="82"/>
      <c r="F1" s="82"/>
      <c r="G1" s="82"/>
      <c r="H1" s="82"/>
      <c r="I1" s="82"/>
      <c r="K1" s="45"/>
      <c r="L1" s="45"/>
      <c r="M1" s="45"/>
      <c r="N1" s="45"/>
      <c r="O1" s="45"/>
      <c r="P1" s="45"/>
      <c r="Q1" s="45"/>
    </row>
    <row r="2" spans="1:17">
      <c r="A2" s="82"/>
      <c r="B2" s="82"/>
      <c r="C2" s="82"/>
      <c r="D2" s="82"/>
      <c r="E2" s="82"/>
      <c r="F2" s="82"/>
      <c r="G2" s="82"/>
      <c r="H2" s="82"/>
      <c r="I2" s="82"/>
    </row>
    <row r="4" spans="1:17" ht="38.1" customHeight="1">
      <c r="A4" s="17" t="s">
        <v>32</v>
      </c>
      <c r="B4" s="18" t="s">
        <v>33</v>
      </c>
      <c r="C4" s="18" t="s">
        <v>34</v>
      </c>
      <c r="D4" s="18" t="s">
        <v>35</v>
      </c>
      <c r="E4" s="18" t="s">
        <v>36</v>
      </c>
      <c r="F4" s="18" t="s">
        <v>37</v>
      </c>
      <c r="G4" s="18" t="s">
        <v>38</v>
      </c>
      <c r="H4" s="18" t="s">
        <v>39</v>
      </c>
      <c r="I4" s="19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</row>
    <row r="5" spans="1:17" ht="15">
      <c r="A5" s="24">
        <f>IF($K5="","",1)</f>
        <v>1</v>
      </c>
      <c r="B5" s="30" t="str">
        <f>IF($K5="","",INDEX(Start!$B$11:$B$26,L5))</f>
        <v>Spieler 1</v>
      </c>
      <c r="C5" s="30" t="str">
        <f>IF($K5="","",INDEX(Start!$B$11:$B$26,M5))</f>
        <v>Spieler 4</v>
      </c>
      <c r="D5" s="27" t="str">
        <f t="shared" ref="D5:D44" si="0">IF($K5="","","—")</f>
        <v>—</v>
      </c>
      <c r="E5" s="31" t="str">
        <f>IF($K5="","",INDEX(Start!$B$11:$B$26,N5))</f>
        <v>Spieler 2</v>
      </c>
      <c r="F5" s="31" t="str">
        <f>IF($K5="","",INDEX(Start!$B$11:$B$26,O5))</f>
        <v>Spieler 3</v>
      </c>
      <c r="G5" s="32"/>
      <c r="H5" s="33"/>
      <c r="I5" s="34"/>
      <c r="K5">
        <f>IF(1&lt;=Start!$B$7,Start!$B$6*100+1,"")</f>
        <v>601</v>
      </c>
      <c r="L5">
        <f>IF($K5="","",INDEX(Daten!$D$2:$D$521,MATCH($K5,Daten!$A$2:$A$521,0)))</f>
        <v>1</v>
      </c>
      <c r="M5">
        <f>IF($K5="","",INDEX(Daten!$E$2:$E$521,MATCH($K5,Daten!$A$2:$A$521,0)))</f>
        <v>4</v>
      </c>
      <c r="N5">
        <f>IF($K5="","",INDEX(Daten!$F$2:$F$521,MATCH($K5,Daten!$A$2:$A$521,0)))</f>
        <v>2</v>
      </c>
      <c r="O5">
        <f>IF($K5="","",INDEX(Daten!$G$2:$G$521,MATCH($K5,Daten!$A$2:$A$521,0)))</f>
        <v>3</v>
      </c>
    </row>
    <row r="6" spans="1:17" ht="15">
      <c r="A6" s="25">
        <f>IF($K6="","",2)</f>
        <v>2</v>
      </c>
      <c r="B6" s="35" t="str">
        <f>IF($K6="","",INDEX(Start!$B$11:$B$26,L6))</f>
        <v>Spieler 2</v>
      </c>
      <c r="C6" s="35" t="str">
        <f>IF($K6="","",INDEX(Start!$B$11:$B$26,M6))</f>
        <v>Spieler 4</v>
      </c>
      <c r="D6" s="28" t="str">
        <f t="shared" si="0"/>
        <v>—</v>
      </c>
      <c r="E6" s="36" t="str">
        <f>IF($K6="","",INDEX(Start!$B$11:$B$26,N6))</f>
        <v>Spieler 5</v>
      </c>
      <c r="F6" s="36" t="str">
        <f>IF($K6="","",INDEX(Start!$B$11:$B$26,O6))</f>
        <v>Spieler 6</v>
      </c>
      <c r="G6" s="37"/>
      <c r="H6" s="38"/>
      <c r="I6" s="39"/>
      <c r="K6">
        <f>IF(2&lt;=Start!$B$7,Start!$B$6*100+2,"")</f>
        <v>602</v>
      </c>
      <c r="L6">
        <f>IF($K6="","",INDEX(Daten!$D$2:$D$521,MATCH($K6,Daten!$A$2:$A$521,0)))</f>
        <v>2</v>
      </c>
      <c r="M6">
        <f>IF($K6="","",INDEX(Daten!$E$2:$E$521,MATCH($K6,Daten!$A$2:$A$521,0)))</f>
        <v>4</v>
      </c>
      <c r="N6">
        <f>IF($K6="","",INDEX(Daten!$F$2:$F$521,MATCH($K6,Daten!$A$2:$A$521,0)))</f>
        <v>5</v>
      </c>
      <c r="O6">
        <f>IF($K6="","",INDEX(Daten!$G$2:$G$521,MATCH($K6,Daten!$A$2:$A$521,0)))</f>
        <v>6</v>
      </c>
    </row>
    <row r="7" spans="1:17" ht="15">
      <c r="A7" s="25">
        <f>IF($K7="","",3)</f>
        <v>3</v>
      </c>
      <c r="B7" s="35" t="str">
        <f>IF($K7="","",INDEX(Start!$B$11:$B$26,L7))</f>
        <v>Spieler 1</v>
      </c>
      <c r="C7" s="35" t="str">
        <f>IF($K7="","",INDEX(Start!$B$11:$B$26,M7))</f>
        <v>Spieler 5</v>
      </c>
      <c r="D7" s="28" t="str">
        <f t="shared" si="0"/>
        <v>—</v>
      </c>
      <c r="E7" s="36" t="str">
        <f>IF($K7="","",INDEX(Start!$B$11:$B$26,N7))</f>
        <v>Spieler 3</v>
      </c>
      <c r="F7" s="36" t="str">
        <f>IF($K7="","",INDEX(Start!$B$11:$B$26,O7))</f>
        <v>Spieler 6</v>
      </c>
      <c r="G7" s="37"/>
      <c r="H7" s="38"/>
      <c r="I7" s="39"/>
      <c r="K7">
        <f>IF(3&lt;=Start!$B$7,Start!$B$6*100+3,"")</f>
        <v>603</v>
      </c>
      <c r="L7">
        <f>IF($K7="","",INDEX(Daten!$D$2:$D$521,MATCH($K7,Daten!$A$2:$A$521,0)))</f>
        <v>1</v>
      </c>
      <c r="M7">
        <f>IF($K7="","",INDEX(Daten!$E$2:$E$521,MATCH($K7,Daten!$A$2:$A$521,0)))</f>
        <v>5</v>
      </c>
      <c r="N7">
        <f>IF($K7="","",INDEX(Daten!$F$2:$F$521,MATCH($K7,Daten!$A$2:$A$521,0)))</f>
        <v>3</v>
      </c>
      <c r="O7">
        <f>IF($K7="","",INDEX(Daten!$G$2:$G$521,MATCH($K7,Daten!$A$2:$A$521,0)))</f>
        <v>6</v>
      </c>
    </row>
    <row r="8" spans="1:17" ht="15">
      <c r="A8" s="25">
        <f>IF($K8="","",4)</f>
        <v>4</v>
      </c>
      <c r="B8" s="35" t="str">
        <f>IF($K8="","",INDEX(Start!$B$11:$B$26,L8))</f>
        <v>Spieler 1</v>
      </c>
      <c r="C8" s="35" t="str">
        <f>IF($K8="","",INDEX(Start!$B$11:$B$26,M8))</f>
        <v>Spieler 2</v>
      </c>
      <c r="D8" s="28" t="str">
        <f t="shared" si="0"/>
        <v>—</v>
      </c>
      <c r="E8" s="36" t="str">
        <f>IF($K8="","",INDEX(Start!$B$11:$B$26,N8))</f>
        <v>Spieler 4</v>
      </c>
      <c r="F8" s="36" t="str">
        <f>IF($K8="","",INDEX(Start!$B$11:$B$26,O8))</f>
        <v>Spieler 5</v>
      </c>
      <c r="G8" s="37"/>
      <c r="H8" s="38"/>
      <c r="I8" s="39"/>
      <c r="K8">
        <f>IF(4&lt;=Start!$B$7,Start!$B$6*100+4,"")</f>
        <v>604</v>
      </c>
      <c r="L8">
        <f>IF($K8="","",INDEX(Daten!$D$2:$D$521,MATCH($K8,Daten!$A$2:$A$521,0)))</f>
        <v>1</v>
      </c>
      <c r="M8">
        <f>IF($K8="","",INDEX(Daten!$E$2:$E$521,MATCH($K8,Daten!$A$2:$A$521,0)))</f>
        <v>2</v>
      </c>
      <c r="N8">
        <f>IF($K8="","",INDEX(Daten!$F$2:$F$521,MATCH($K8,Daten!$A$2:$A$521,0)))</f>
        <v>4</v>
      </c>
      <c r="O8">
        <f>IF($K8="","",INDEX(Daten!$G$2:$G$521,MATCH($K8,Daten!$A$2:$A$521,0)))</f>
        <v>5</v>
      </c>
    </row>
    <row r="9" spans="1:17" ht="15">
      <c r="A9" s="25">
        <f>IF($K9="","",5)</f>
        <v>5</v>
      </c>
      <c r="B9" s="35" t="str">
        <f>IF($K9="","",INDEX(Start!$B$11:$B$26,L9))</f>
        <v>Spieler 1</v>
      </c>
      <c r="C9" s="35" t="str">
        <f>IF($K9="","",INDEX(Start!$B$11:$B$26,M9))</f>
        <v>Spieler 3</v>
      </c>
      <c r="D9" s="28" t="str">
        <f t="shared" si="0"/>
        <v>—</v>
      </c>
      <c r="E9" s="36" t="str">
        <f>IF($K9="","",INDEX(Start!$B$11:$B$26,N9))</f>
        <v>Spieler 2</v>
      </c>
      <c r="F9" s="36" t="str">
        <f>IF($K9="","",INDEX(Start!$B$11:$B$26,O9))</f>
        <v>Spieler 6</v>
      </c>
      <c r="G9" s="37"/>
      <c r="H9" s="38"/>
      <c r="I9" s="39"/>
      <c r="K9">
        <f>IF(5&lt;=Start!$B$7,Start!$B$6*100+5,"")</f>
        <v>605</v>
      </c>
      <c r="L9">
        <f>IF($K9="","",INDEX(Daten!$D$2:$D$521,MATCH($K9,Daten!$A$2:$A$521,0)))</f>
        <v>1</v>
      </c>
      <c r="M9">
        <f>IF($K9="","",INDEX(Daten!$E$2:$E$521,MATCH($K9,Daten!$A$2:$A$521,0)))</f>
        <v>3</v>
      </c>
      <c r="N9">
        <f>IF($K9="","",INDEX(Daten!$F$2:$F$521,MATCH($K9,Daten!$A$2:$A$521,0)))</f>
        <v>2</v>
      </c>
      <c r="O9">
        <f>IF($K9="","",INDEX(Daten!$G$2:$G$521,MATCH($K9,Daten!$A$2:$A$521,0)))</f>
        <v>6</v>
      </c>
    </row>
    <row r="10" spans="1:17" ht="15">
      <c r="A10" s="25">
        <f>IF($K10="","",6)</f>
        <v>6</v>
      </c>
      <c r="B10" s="35" t="str">
        <f>IF($K10="","",INDEX(Start!$B$11:$B$26,L10))</f>
        <v>Spieler 3</v>
      </c>
      <c r="C10" s="35" t="str">
        <f>IF($K10="","",INDEX(Start!$B$11:$B$26,M10))</f>
        <v>Spieler 5</v>
      </c>
      <c r="D10" s="28" t="str">
        <f t="shared" si="0"/>
        <v>—</v>
      </c>
      <c r="E10" s="36" t="str">
        <f>IF($K10="","",INDEX(Start!$B$11:$B$26,N10))</f>
        <v>Spieler 4</v>
      </c>
      <c r="F10" s="36" t="str">
        <f>IF($K10="","",INDEX(Start!$B$11:$B$26,O10))</f>
        <v>Spieler 6</v>
      </c>
      <c r="G10" s="37"/>
      <c r="H10" s="38"/>
      <c r="I10" s="39"/>
      <c r="K10">
        <f>IF(6&lt;=Start!$B$7,Start!$B$6*100+6,"")</f>
        <v>606</v>
      </c>
      <c r="L10">
        <f>IF($K10="","",INDEX(Daten!$D$2:$D$521,MATCH($K10,Daten!$A$2:$A$521,0)))</f>
        <v>3</v>
      </c>
      <c r="M10">
        <f>IF($K10="","",INDEX(Daten!$E$2:$E$521,MATCH($K10,Daten!$A$2:$A$521,0)))</f>
        <v>5</v>
      </c>
      <c r="N10">
        <f>IF($K10="","",INDEX(Daten!$F$2:$F$521,MATCH($K10,Daten!$A$2:$A$521,0)))</f>
        <v>4</v>
      </c>
      <c r="O10">
        <f>IF($K10="","",INDEX(Daten!$G$2:$G$521,MATCH($K10,Daten!$A$2:$A$521,0)))</f>
        <v>6</v>
      </c>
    </row>
    <row r="11" spans="1:17" ht="15">
      <c r="A11" s="25">
        <f>IF($K11="","",7)</f>
        <v>7</v>
      </c>
      <c r="B11" s="35" t="str">
        <f>IF($K11="","",INDEX(Start!$B$11:$B$26,L11))</f>
        <v>Spieler 1</v>
      </c>
      <c r="C11" s="35" t="str">
        <f>IF($K11="","",INDEX(Start!$B$11:$B$26,M11))</f>
        <v>Spieler 6</v>
      </c>
      <c r="D11" s="28" t="str">
        <f t="shared" si="0"/>
        <v>—</v>
      </c>
      <c r="E11" s="36" t="str">
        <f>IF($K11="","",INDEX(Start!$B$11:$B$26,N11))</f>
        <v>Spieler 2</v>
      </c>
      <c r="F11" s="36" t="str">
        <f>IF($K11="","",INDEX(Start!$B$11:$B$26,O11))</f>
        <v>Spieler 5</v>
      </c>
      <c r="G11" s="37"/>
      <c r="H11" s="38"/>
      <c r="I11" s="39"/>
      <c r="K11">
        <f>IF(7&lt;=Start!$B$7,Start!$B$6*100+7,"")</f>
        <v>607</v>
      </c>
      <c r="L11">
        <f>IF($K11="","",INDEX(Daten!$D$2:$D$521,MATCH($K11,Daten!$A$2:$A$521,0)))</f>
        <v>1</v>
      </c>
      <c r="M11">
        <f>IF($K11="","",INDEX(Daten!$E$2:$E$521,MATCH($K11,Daten!$A$2:$A$521,0)))</f>
        <v>6</v>
      </c>
      <c r="N11">
        <f>IF($K11="","",INDEX(Daten!$F$2:$F$521,MATCH($K11,Daten!$A$2:$A$521,0)))</f>
        <v>2</v>
      </c>
      <c r="O11">
        <f>IF($K11="","",INDEX(Daten!$G$2:$G$521,MATCH($K11,Daten!$A$2:$A$521,0)))</f>
        <v>5</v>
      </c>
    </row>
    <row r="12" spans="1:17" ht="15">
      <c r="A12" s="25">
        <f>IF($K12="","",8)</f>
        <v>8</v>
      </c>
      <c r="B12" s="35" t="str">
        <f>IF($K12="","",INDEX(Start!$B$11:$B$26,L12))</f>
        <v>Spieler 2</v>
      </c>
      <c r="C12" s="35" t="str">
        <f>IF($K12="","",INDEX(Start!$B$11:$B$26,M12))</f>
        <v>Spieler 6</v>
      </c>
      <c r="D12" s="28" t="str">
        <f t="shared" si="0"/>
        <v>—</v>
      </c>
      <c r="E12" s="36" t="str">
        <f>IF($K12="","",INDEX(Start!$B$11:$B$26,N12))</f>
        <v>Spieler 3</v>
      </c>
      <c r="F12" s="36" t="str">
        <f>IF($K12="","",INDEX(Start!$B$11:$B$26,O12))</f>
        <v>Spieler 4</v>
      </c>
      <c r="G12" s="37"/>
      <c r="H12" s="38"/>
      <c r="I12" s="39"/>
      <c r="K12">
        <f>IF(8&lt;=Start!$B$7,Start!$B$6*100+8,"")</f>
        <v>608</v>
      </c>
      <c r="L12">
        <f>IF($K12="","",INDEX(Daten!$D$2:$D$521,MATCH($K12,Daten!$A$2:$A$521,0)))</f>
        <v>2</v>
      </c>
      <c r="M12">
        <f>IF($K12="","",INDEX(Daten!$E$2:$E$521,MATCH($K12,Daten!$A$2:$A$521,0)))</f>
        <v>6</v>
      </c>
      <c r="N12">
        <f>IF($K12="","",INDEX(Daten!$F$2:$F$521,MATCH($K12,Daten!$A$2:$A$521,0)))</f>
        <v>3</v>
      </c>
      <c r="O12">
        <f>IF($K12="","",INDEX(Daten!$G$2:$G$521,MATCH($K12,Daten!$A$2:$A$521,0)))</f>
        <v>4</v>
      </c>
    </row>
    <row r="13" spans="1:17" ht="15">
      <c r="A13" s="25">
        <f>IF($K13="","",9)</f>
        <v>9</v>
      </c>
      <c r="B13" s="35" t="str">
        <f>IF($K13="","",INDEX(Start!$B$11:$B$26,L13))</f>
        <v>Spieler 1</v>
      </c>
      <c r="C13" s="35" t="str">
        <f>IF($K13="","",INDEX(Start!$B$11:$B$26,M13))</f>
        <v>Spieler 3</v>
      </c>
      <c r="D13" s="28" t="str">
        <f t="shared" si="0"/>
        <v>—</v>
      </c>
      <c r="E13" s="36" t="str">
        <f>IF($K13="","",INDEX(Start!$B$11:$B$26,N13))</f>
        <v>Spieler 4</v>
      </c>
      <c r="F13" s="36" t="str">
        <f>IF($K13="","",INDEX(Start!$B$11:$B$26,O13))</f>
        <v>Spieler 5</v>
      </c>
      <c r="G13" s="37"/>
      <c r="H13" s="38"/>
      <c r="I13" s="39"/>
      <c r="K13">
        <f>IF(9&lt;=Start!$B$7,Start!$B$6*100+9,"")</f>
        <v>609</v>
      </c>
      <c r="L13">
        <f>IF($K13="","",INDEX(Daten!$D$2:$D$521,MATCH($K13,Daten!$A$2:$A$521,0)))</f>
        <v>1</v>
      </c>
      <c r="M13">
        <f>IF($K13="","",INDEX(Daten!$E$2:$E$521,MATCH($K13,Daten!$A$2:$A$521,0)))</f>
        <v>3</v>
      </c>
      <c r="N13">
        <f>IF($K13="","",INDEX(Daten!$F$2:$F$521,MATCH($K13,Daten!$A$2:$A$521,0)))</f>
        <v>4</v>
      </c>
      <c r="O13">
        <f>IF($K13="","",INDEX(Daten!$G$2:$G$521,MATCH($K13,Daten!$A$2:$A$521,0)))</f>
        <v>5</v>
      </c>
    </row>
    <row r="14" spans="1:17" ht="15">
      <c r="A14" s="25">
        <f>IF($K14="","",10)</f>
        <v>10</v>
      </c>
      <c r="B14" s="35" t="str">
        <f>IF($K14="","",INDEX(Start!$B$11:$B$26,L14))</f>
        <v>Spieler 1</v>
      </c>
      <c r="C14" s="35" t="str">
        <f>IF($K14="","",INDEX(Start!$B$11:$B$26,M14))</f>
        <v>Spieler 2</v>
      </c>
      <c r="D14" s="28" t="str">
        <f t="shared" si="0"/>
        <v>—</v>
      </c>
      <c r="E14" s="36" t="str">
        <f>IF($K14="","",INDEX(Start!$B$11:$B$26,N14))</f>
        <v>Spieler 3</v>
      </c>
      <c r="F14" s="36" t="str">
        <f>IF($K14="","",INDEX(Start!$B$11:$B$26,O14))</f>
        <v>Spieler 6</v>
      </c>
      <c r="G14" s="37"/>
      <c r="H14" s="38"/>
      <c r="I14" s="39"/>
      <c r="K14">
        <f>IF(10&lt;=Start!$B$7,Start!$B$6*100+10,"")</f>
        <v>610</v>
      </c>
      <c r="L14">
        <f>IF($K14="","",INDEX(Daten!$D$2:$D$521,MATCH($K14,Daten!$A$2:$A$521,0)))</f>
        <v>1</v>
      </c>
      <c r="M14">
        <f>IF($K14="","",INDEX(Daten!$E$2:$E$521,MATCH($K14,Daten!$A$2:$A$521,0)))</f>
        <v>2</v>
      </c>
      <c r="N14">
        <f>IF($K14="","",INDEX(Daten!$F$2:$F$521,MATCH($K14,Daten!$A$2:$A$521,0)))</f>
        <v>3</v>
      </c>
      <c r="O14">
        <f>IF($K14="","",INDEX(Daten!$G$2:$G$521,MATCH($K14,Daten!$A$2:$A$521,0)))</f>
        <v>6</v>
      </c>
    </row>
    <row r="15" spans="1:17" ht="15">
      <c r="A15" s="25">
        <f>IF($K15="","",11)</f>
        <v>11</v>
      </c>
      <c r="B15" s="35" t="str">
        <f>IF($K15="","",INDEX(Start!$B$11:$B$26,L15))</f>
        <v>Spieler 1</v>
      </c>
      <c r="C15" s="35" t="str">
        <f>IF($K15="","",INDEX(Start!$B$11:$B$26,M15))</f>
        <v>Spieler 5</v>
      </c>
      <c r="D15" s="28" t="str">
        <f t="shared" si="0"/>
        <v>—</v>
      </c>
      <c r="E15" s="36" t="str">
        <f>IF($K15="","",INDEX(Start!$B$11:$B$26,N15))</f>
        <v>Spieler 3</v>
      </c>
      <c r="F15" s="36" t="str">
        <f>IF($K15="","",INDEX(Start!$B$11:$B$26,O15))</f>
        <v>Spieler 4</v>
      </c>
      <c r="G15" s="37"/>
      <c r="H15" s="38"/>
      <c r="I15" s="39"/>
      <c r="K15">
        <f>IF(11&lt;=Start!$B$7,Start!$B$6*100+11,"")</f>
        <v>611</v>
      </c>
      <c r="L15">
        <f>IF($K15="","",INDEX(Daten!$D$2:$D$521,MATCH($K15,Daten!$A$2:$A$521,0)))</f>
        <v>1</v>
      </c>
      <c r="M15">
        <f>IF($K15="","",INDEX(Daten!$E$2:$E$521,MATCH($K15,Daten!$A$2:$A$521,0)))</f>
        <v>5</v>
      </c>
      <c r="N15">
        <f>IF($K15="","",INDEX(Daten!$F$2:$F$521,MATCH($K15,Daten!$A$2:$A$521,0)))</f>
        <v>3</v>
      </c>
      <c r="O15">
        <f>IF($K15="","",INDEX(Daten!$G$2:$G$521,MATCH($K15,Daten!$A$2:$A$521,0)))</f>
        <v>4</v>
      </c>
    </row>
    <row r="16" spans="1:17" ht="15">
      <c r="A16" s="25">
        <f>IF($K16="","",12)</f>
        <v>12</v>
      </c>
      <c r="B16" s="35" t="str">
        <f>IF($K16="","",INDEX(Start!$B$11:$B$26,L16))</f>
        <v>Spieler 2</v>
      </c>
      <c r="C16" s="35" t="str">
        <f>IF($K16="","",INDEX(Start!$B$11:$B$26,M16))</f>
        <v>Spieler 4</v>
      </c>
      <c r="D16" s="28" t="str">
        <f t="shared" si="0"/>
        <v>—</v>
      </c>
      <c r="E16" s="36" t="str">
        <f>IF($K16="","",INDEX(Start!$B$11:$B$26,N16))</f>
        <v>Spieler 5</v>
      </c>
      <c r="F16" s="36" t="str">
        <f>IF($K16="","",INDEX(Start!$B$11:$B$26,O16))</f>
        <v>Spieler 6</v>
      </c>
      <c r="G16" s="37"/>
      <c r="H16" s="38"/>
      <c r="I16" s="39"/>
      <c r="K16">
        <f>IF(12&lt;=Start!$B$7,Start!$B$6*100+12,"")</f>
        <v>612</v>
      </c>
      <c r="L16">
        <f>IF($K16="","",INDEX(Daten!$D$2:$D$521,MATCH($K16,Daten!$A$2:$A$521,0)))</f>
        <v>2</v>
      </c>
      <c r="M16">
        <f>IF($K16="","",INDEX(Daten!$E$2:$E$521,MATCH($K16,Daten!$A$2:$A$521,0)))</f>
        <v>4</v>
      </c>
      <c r="N16">
        <f>IF($K16="","",INDEX(Daten!$F$2:$F$521,MATCH($K16,Daten!$A$2:$A$521,0)))</f>
        <v>5</v>
      </c>
      <c r="O16">
        <f>IF($K16="","",INDEX(Daten!$G$2:$G$521,MATCH($K16,Daten!$A$2:$A$521,0)))</f>
        <v>6</v>
      </c>
    </row>
    <row r="17" spans="1:15" ht="15">
      <c r="A17" s="25">
        <f>IF($K17="","",13)</f>
        <v>13</v>
      </c>
      <c r="B17" s="35" t="str">
        <f>IF($K17="","",INDEX(Start!$B$11:$B$26,L17))</f>
        <v>Spieler 1</v>
      </c>
      <c r="C17" s="35" t="str">
        <f>IF($K17="","",INDEX(Start!$B$11:$B$26,M17))</f>
        <v>Spieler 6</v>
      </c>
      <c r="D17" s="28" t="str">
        <f t="shared" si="0"/>
        <v>—</v>
      </c>
      <c r="E17" s="36" t="str">
        <f>IF($K17="","",INDEX(Start!$B$11:$B$26,N17))</f>
        <v>Spieler 3</v>
      </c>
      <c r="F17" s="36" t="str">
        <f>IF($K17="","",INDEX(Start!$B$11:$B$26,O17))</f>
        <v>Spieler 5</v>
      </c>
      <c r="G17" s="37"/>
      <c r="H17" s="38"/>
      <c r="I17" s="39"/>
      <c r="K17">
        <f>IF(13&lt;=Start!$B$7,Start!$B$6*100+13,"")</f>
        <v>613</v>
      </c>
      <c r="L17">
        <f>IF($K17="","",INDEX(Daten!$D$2:$D$521,MATCH($K17,Daten!$A$2:$A$521,0)))</f>
        <v>1</v>
      </c>
      <c r="M17">
        <f>IF($K17="","",INDEX(Daten!$E$2:$E$521,MATCH($K17,Daten!$A$2:$A$521,0)))</f>
        <v>6</v>
      </c>
      <c r="N17">
        <f>IF($K17="","",INDEX(Daten!$F$2:$F$521,MATCH($K17,Daten!$A$2:$A$521,0)))</f>
        <v>3</v>
      </c>
      <c r="O17">
        <f>IF($K17="","",INDEX(Daten!$G$2:$G$521,MATCH($K17,Daten!$A$2:$A$521,0)))</f>
        <v>5</v>
      </c>
    </row>
    <row r="18" spans="1:15" ht="15">
      <c r="A18" s="25">
        <f>IF($K18="","",14)</f>
        <v>14</v>
      </c>
      <c r="B18" s="35" t="str">
        <f>IF($K18="","",INDEX(Start!$B$11:$B$26,L18))</f>
        <v>Spieler 1</v>
      </c>
      <c r="C18" s="35" t="str">
        <f>IF($K18="","",INDEX(Start!$B$11:$B$26,M18))</f>
        <v>Spieler 4</v>
      </c>
      <c r="D18" s="28" t="str">
        <f t="shared" si="0"/>
        <v>—</v>
      </c>
      <c r="E18" s="36" t="str">
        <f>IF($K18="","",INDEX(Start!$B$11:$B$26,N18))</f>
        <v>Spieler 2</v>
      </c>
      <c r="F18" s="36" t="str">
        <f>IF($K18="","",INDEX(Start!$B$11:$B$26,O18))</f>
        <v>Spieler 5</v>
      </c>
      <c r="G18" s="37"/>
      <c r="H18" s="38"/>
      <c r="I18" s="39"/>
      <c r="K18">
        <f>IF(14&lt;=Start!$B$7,Start!$B$6*100+14,"")</f>
        <v>614</v>
      </c>
      <c r="L18">
        <f>IF($K18="","",INDEX(Daten!$D$2:$D$521,MATCH($K18,Daten!$A$2:$A$521,0)))</f>
        <v>1</v>
      </c>
      <c r="M18">
        <f>IF($K18="","",INDEX(Daten!$E$2:$E$521,MATCH($K18,Daten!$A$2:$A$521,0)))</f>
        <v>4</v>
      </c>
      <c r="N18">
        <f>IF($K18="","",INDEX(Daten!$F$2:$F$521,MATCH($K18,Daten!$A$2:$A$521,0)))</f>
        <v>2</v>
      </c>
      <c r="O18">
        <f>IF($K18="","",INDEX(Daten!$G$2:$G$521,MATCH($K18,Daten!$A$2:$A$521,0)))</f>
        <v>5</v>
      </c>
    </row>
    <row r="19" spans="1:15" ht="15">
      <c r="A19" s="25">
        <f>IF($K19="","",15)</f>
        <v>15</v>
      </c>
      <c r="B19" s="35" t="str">
        <f>IF($K19="","",INDEX(Start!$B$11:$B$26,L19))</f>
        <v>Spieler 2</v>
      </c>
      <c r="C19" s="35" t="str">
        <f>IF($K19="","",INDEX(Start!$B$11:$B$26,M19))</f>
        <v>Spieler 3</v>
      </c>
      <c r="D19" s="28" t="str">
        <f t="shared" si="0"/>
        <v>—</v>
      </c>
      <c r="E19" s="36" t="str">
        <f>IF($K19="","",INDEX(Start!$B$11:$B$26,N19))</f>
        <v>Spieler 4</v>
      </c>
      <c r="F19" s="36" t="str">
        <f>IF($K19="","",INDEX(Start!$B$11:$B$26,O19))</f>
        <v>Spieler 6</v>
      </c>
      <c r="G19" s="37"/>
      <c r="H19" s="38"/>
      <c r="I19" s="39"/>
      <c r="K19">
        <f>IF(15&lt;=Start!$B$7,Start!$B$6*100+15,"")</f>
        <v>615</v>
      </c>
      <c r="L19">
        <f>IF($K19="","",INDEX(Daten!$D$2:$D$521,MATCH($K19,Daten!$A$2:$A$521,0)))</f>
        <v>2</v>
      </c>
      <c r="M19">
        <f>IF($K19="","",INDEX(Daten!$E$2:$E$521,MATCH($K19,Daten!$A$2:$A$521,0)))</f>
        <v>3</v>
      </c>
      <c r="N19">
        <f>IF($K19="","",INDEX(Daten!$F$2:$F$521,MATCH($K19,Daten!$A$2:$A$521,0)))</f>
        <v>4</v>
      </c>
      <c r="O19">
        <f>IF($K19="","",INDEX(Daten!$G$2:$G$521,MATCH($K19,Daten!$A$2:$A$521,0)))</f>
        <v>6</v>
      </c>
    </row>
    <row r="20" spans="1:15" ht="15">
      <c r="A20" s="25" t="str">
        <f>IF($K20="","",16)</f>
        <v/>
      </c>
      <c r="B20" s="35" t="str">
        <f>IF($K20="","",INDEX(Start!$B$11:$B$26,L20))</f>
        <v/>
      </c>
      <c r="C20" s="35" t="str">
        <f>IF($K20="","",INDEX(Start!$B$11:$B$26,M20))</f>
        <v/>
      </c>
      <c r="D20" s="28" t="str">
        <f t="shared" si="0"/>
        <v/>
      </c>
      <c r="E20" s="36" t="str">
        <f>IF($K20="","",INDEX(Start!$B$11:$B$26,N20))</f>
        <v/>
      </c>
      <c r="F20" s="36" t="str">
        <f>IF($K20="","",INDEX(Start!$B$11:$B$26,O20))</f>
        <v/>
      </c>
      <c r="G20" s="37"/>
      <c r="H20" s="38"/>
      <c r="I20" s="39"/>
      <c r="K20" t="str">
        <f>IF(16&lt;=Start!$B$7,Start!$B$6*100+16,"")</f>
        <v/>
      </c>
      <c r="L20" t="str">
        <f>IF($K20="","",INDEX(Daten!$D$2:$D$521,MATCH($K20,Daten!$A$2:$A$521,0)))</f>
        <v/>
      </c>
      <c r="M20" t="str">
        <f>IF($K20="","",INDEX(Daten!$E$2:$E$521,MATCH($K20,Daten!$A$2:$A$521,0)))</f>
        <v/>
      </c>
      <c r="N20" t="str">
        <f>IF($K20="","",INDEX(Daten!$F$2:$F$521,MATCH($K20,Daten!$A$2:$A$521,0)))</f>
        <v/>
      </c>
      <c r="O20" t="str">
        <f>IF($K20="","",INDEX(Daten!$G$2:$G$521,MATCH($K20,Daten!$A$2:$A$521,0)))</f>
        <v/>
      </c>
    </row>
    <row r="21" spans="1:15" ht="15">
      <c r="A21" s="25" t="str">
        <f>IF($K21="","",17)</f>
        <v/>
      </c>
      <c r="B21" s="35" t="str">
        <f>IF($K21="","",INDEX(Start!$B$11:$B$26,L21))</f>
        <v/>
      </c>
      <c r="C21" s="35" t="str">
        <f>IF($K21="","",INDEX(Start!$B$11:$B$26,M21))</f>
        <v/>
      </c>
      <c r="D21" s="28" t="str">
        <f t="shared" si="0"/>
        <v/>
      </c>
      <c r="E21" s="36" t="str">
        <f>IF($K21="","",INDEX(Start!$B$11:$B$26,N21))</f>
        <v/>
      </c>
      <c r="F21" s="36" t="str">
        <f>IF($K21="","",INDEX(Start!$B$11:$B$26,O21))</f>
        <v/>
      </c>
      <c r="G21" s="37"/>
      <c r="H21" s="38"/>
      <c r="I21" s="39"/>
      <c r="K21" t="str">
        <f>IF(17&lt;=Start!$B$7,Start!$B$6*100+17,"")</f>
        <v/>
      </c>
      <c r="L21" t="str">
        <f>IF($K21="","",INDEX(Daten!$D$2:$D$521,MATCH($K21,Daten!$A$2:$A$521,0)))</f>
        <v/>
      </c>
      <c r="M21" t="str">
        <f>IF($K21="","",INDEX(Daten!$E$2:$E$521,MATCH($K21,Daten!$A$2:$A$521,0)))</f>
        <v/>
      </c>
      <c r="N21" t="str">
        <f>IF($K21="","",INDEX(Daten!$F$2:$F$521,MATCH($K21,Daten!$A$2:$A$521,0)))</f>
        <v/>
      </c>
      <c r="O21" t="str">
        <f>IF($K21="","",INDEX(Daten!$G$2:$G$521,MATCH($K21,Daten!$A$2:$A$521,0)))</f>
        <v/>
      </c>
    </row>
    <row r="22" spans="1:15" ht="15">
      <c r="A22" s="25" t="str">
        <f>IF($K22="","",18)</f>
        <v/>
      </c>
      <c r="B22" s="35" t="str">
        <f>IF($K22="","",INDEX(Start!$B$11:$B$26,L22))</f>
        <v/>
      </c>
      <c r="C22" s="35" t="str">
        <f>IF($K22="","",INDEX(Start!$B$11:$B$26,M22))</f>
        <v/>
      </c>
      <c r="D22" s="28" t="str">
        <f t="shared" si="0"/>
        <v/>
      </c>
      <c r="E22" s="36" t="str">
        <f>IF($K22="","",INDEX(Start!$B$11:$B$26,N22))</f>
        <v/>
      </c>
      <c r="F22" s="36" t="str">
        <f>IF($K22="","",INDEX(Start!$B$11:$B$26,O22))</f>
        <v/>
      </c>
      <c r="G22" s="37"/>
      <c r="H22" s="38"/>
      <c r="I22" s="39"/>
      <c r="K22" t="str">
        <f>IF(18&lt;=Start!$B$7,Start!$B$6*100+18,"")</f>
        <v/>
      </c>
      <c r="L22" t="str">
        <f>IF($K22="","",INDEX(Daten!$D$2:$D$521,MATCH($K22,Daten!$A$2:$A$521,0)))</f>
        <v/>
      </c>
      <c r="M22" t="str">
        <f>IF($K22="","",INDEX(Daten!$E$2:$E$521,MATCH($K22,Daten!$A$2:$A$521,0)))</f>
        <v/>
      </c>
      <c r="N22" t="str">
        <f>IF($K22="","",INDEX(Daten!$F$2:$F$521,MATCH($K22,Daten!$A$2:$A$521,0)))</f>
        <v/>
      </c>
      <c r="O22" t="str">
        <f>IF($K22="","",INDEX(Daten!$G$2:$G$521,MATCH($K22,Daten!$A$2:$A$521,0)))</f>
        <v/>
      </c>
    </row>
    <row r="23" spans="1:15" ht="15">
      <c r="A23" s="25" t="str">
        <f>IF($K23="","",19)</f>
        <v/>
      </c>
      <c r="B23" s="35" t="str">
        <f>IF($K23="","",INDEX(Start!$B$11:$B$26,L23))</f>
        <v/>
      </c>
      <c r="C23" s="35" t="str">
        <f>IF($K23="","",INDEX(Start!$B$11:$B$26,M23))</f>
        <v/>
      </c>
      <c r="D23" s="28" t="str">
        <f t="shared" si="0"/>
        <v/>
      </c>
      <c r="E23" s="36" t="str">
        <f>IF($K23="","",INDEX(Start!$B$11:$B$26,N23))</f>
        <v/>
      </c>
      <c r="F23" s="36" t="str">
        <f>IF($K23="","",INDEX(Start!$B$11:$B$26,O23))</f>
        <v/>
      </c>
      <c r="G23" s="37"/>
      <c r="H23" s="38"/>
      <c r="I23" s="39"/>
      <c r="K23" t="str">
        <f>IF(19&lt;=Start!$B$7,Start!$B$6*100+19,"")</f>
        <v/>
      </c>
      <c r="L23" t="str">
        <f>IF($K23="","",INDEX(Daten!$D$2:$D$521,MATCH($K23,Daten!$A$2:$A$521,0)))</f>
        <v/>
      </c>
      <c r="M23" t="str">
        <f>IF($K23="","",INDEX(Daten!$E$2:$E$521,MATCH($K23,Daten!$A$2:$A$521,0)))</f>
        <v/>
      </c>
      <c r="N23" t="str">
        <f>IF($K23="","",INDEX(Daten!$F$2:$F$521,MATCH($K23,Daten!$A$2:$A$521,0)))</f>
        <v/>
      </c>
      <c r="O23" t="str">
        <f>IF($K23="","",INDEX(Daten!$G$2:$G$521,MATCH($K23,Daten!$A$2:$A$521,0)))</f>
        <v/>
      </c>
    </row>
    <row r="24" spans="1:15" ht="15">
      <c r="A24" s="25" t="str">
        <f>IF($K24="","",20)</f>
        <v/>
      </c>
      <c r="B24" s="35" t="str">
        <f>IF($K24="","",INDEX(Start!$B$11:$B$26,L24))</f>
        <v/>
      </c>
      <c r="C24" s="35" t="str">
        <f>IF($K24="","",INDEX(Start!$B$11:$B$26,M24))</f>
        <v/>
      </c>
      <c r="D24" s="28" t="str">
        <f t="shared" si="0"/>
        <v/>
      </c>
      <c r="E24" s="36" t="str">
        <f>IF($K24="","",INDEX(Start!$B$11:$B$26,N24))</f>
        <v/>
      </c>
      <c r="F24" s="36" t="str">
        <f>IF($K24="","",INDEX(Start!$B$11:$B$26,O24))</f>
        <v/>
      </c>
      <c r="G24" s="37"/>
      <c r="H24" s="38"/>
      <c r="I24" s="39"/>
      <c r="K24" t="str">
        <f>IF(20&lt;=Start!$B$7,Start!$B$6*100+20,"")</f>
        <v/>
      </c>
      <c r="L24" t="str">
        <f>IF($K24="","",INDEX(Daten!$D$2:$D$521,MATCH($K24,Daten!$A$2:$A$521,0)))</f>
        <v/>
      </c>
      <c r="M24" t="str">
        <f>IF($K24="","",INDEX(Daten!$E$2:$E$521,MATCH($K24,Daten!$A$2:$A$521,0)))</f>
        <v/>
      </c>
      <c r="N24" t="str">
        <f>IF($K24="","",INDEX(Daten!$F$2:$F$521,MATCH($K24,Daten!$A$2:$A$521,0)))</f>
        <v/>
      </c>
      <c r="O24" t="str">
        <f>IF($K24="","",INDEX(Daten!$G$2:$G$521,MATCH($K24,Daten!$A$2:$A$521,0)))</f>
        <v/>
      </c>
    </row>
    <row r="25" spans="1:15" ht="15">
      <c r="A25" s="25" t="str">
        <f>IF($K25="","",21)</f>
        <v/>
      </c>
      <c r="B25" s="35" t="str">
        <f>IF($K25="","",INDEX(Start!$B$11:$B$26,L25))</f>
        <v/>
      </c>
      <c r="C25" s="35" t="str">
        <f>IF($K25="","",INDEX(Start!$B$11:$B$26,M25))</f>
        <v/>
      </c>
      <c r="D25" s="28" t="str">
        <f t="shared" si="0"/>
        <v/>
      </c>
      <c r="E25" s="36" t="str">
        <f>IF($K25="","",INDEX(Start!$B$11:$B$26,N25))</f>
        <v/>
      </c>
      <c r="F25" s="36" t="str">
        <f>IF($K25="","",INDEX(Start!$B$11:$B$26,O25))</f>
        <v/>
      </c>
      <c r="G25" s="37"/>
      <c r="H25" s="38"/>
      <c r="I25" s="39"/>
      <c r="K25" t="str">
        <f>IF(21&lt;=Start!$B$7,Start!$B$6*100+21,"")</f>
        <v/>
      </c>
      <c r="L25" t="str">
        <f>IF($K25="","",INDEX(Daten!$D$2:$D$521,MATCH($K25,Daten!$A$2:$A$521,0)))</f>
        <v/>
      </c>
      <c r="M25" t="str">
        <f>IF($K25="","",INDEX(Daten!$E$2:$E$521,MATCH($K25,Daten!$A$2:$A$521,0)))</f>
        <v/>
      </c>
      <c r="N25" t="str">
        <f>IF($K25="","",INDEX(Daten!$F$2:$F$521,MATCH($K25,Daten!$A$2:$A$521,0)))</f>
        <v/>
      </c>
      <c r="O25" t="str">
        <f>IF($K25="","",INDEX(Daten!$G$2:$G$521,MATCH($K25,Daten!$A$2:$A$521,0)))</f>
        <v/>
      </c>
    </row>
    <row r="26" spans="1:15" ht="15">
      <c r="A26" s="25" t="str">
        <f>IF($K26="","",22)</f>
        <v/>
      </c>
      <c r="B26" s="35" t="str">
        <f>IF($K26="","",INDEX(Start!$B$11:$B$26,L26))</f>
        <v/>
      </c>
      <c r="C26" s="35" t="str">
        <f>IF($K26="","",INDEX(Start!$B$11:$B$26,M26))</f>
        <v/>
      </c>
      <c r="D26" s="28" t="str">
        <f t="shared" si="0"/>
        <v/>
      </c>
      <c r="E26" s="36" t="str">
        <f>IF($K26="","",INDEX(Start!$B$11:$B$26,N26))</f>
        <v/>
      </c>
      <c r="F26" s="36" t="str">
        <f>IF($K26="","",INDEX(Start!$B$11:$B$26,O26))</f>
        <v/>
      </c>
      <c r="G26" s="37"/>
      <c r="H26" s="38"/>
      <c r="I26" s="39"/>
      <c r="K26" t="str">
        <f>IF(22&lt;=Start!$B$7,Start!$B$6*100+22,"")</f>
        <v/>
      </c>
      <c r="L26" t="str">
        <f>IF($K26="","",INDEX(Daten!$D$2:$D$521,MATCH($K26,Daten!$A$2:$A$521,0)))</f>
        <v/>
      </c>
      <c r="M26" t="str">
        <f>IF($K26="","",INDEX(Daten!$E$2:$E$521,MATCH($K26,Daten!$A$2:$A$521,0)))</f>
        <v/>
      </c>
      <c r="N26" t="str">
        <f>IF($K26="","",INDEX(Daten!$F$2:$F$521,MATCH($K26,Daten!$A$2:$A$521,0)))</f>
        <v/>
      </c>
      <c r="O26" t="str">
        <f>IF($K26="","",INDEX(Daten!$G$2:$G$521,MATCH($K26,Daten!$A$2:$A$521,0)))</f>
        <v/>
      </c>
    </row>
    <row r="27" spans="1:15" ht="15">
      <c r="A27" s="25" t="str">
        <f>IF($K27="","",23)</f>
        <v/>
      </c>
      <c r="B27" s="35" t="str">
        <f>IF($K27="","",INDEX(Start!$B$11:$B$26,L27))</f>
        <v/>
      </c>
      <c r="C27" s="35" t="str">
        <f>IF($K27="","",INDEX(Start!$B$11:$B$26,M27))</f>
        <v/>
      </c>
      <c r="D27" s="28" t="str">
        <f t="shared" si="0"/>
        <v/>
      </c>
      <c r="E27" s="36" t="str">
        <f>IF($K27="","",INDEX(Start!$B$11:$B$26,N27))</f>
        <v/>
      </c>
      <c r="F27" s="36" t="str">
        <f>IF($K27="","",INDEX(Start!$B$11:$B$26,O27))</f>
        <v/>
      </c>
      <c r="G27" s="37"/>
      <c r="H27" s="38"/>
      <c r="I27" s="39"/>
      <c r="K27" t="str">
        <f>IF(23&lt;=Start!$B$7,Start!$B$6*100+23,"")</f>
        <v/>
      </c>
      <c r="L27" t="str">
        <f>IF($K27="","",INDEX(Daten!$D$2:$D$521,MATCH($K27,Daten!$A$2:$A$521,0)))</f>
        <v/>
      </c>
      <c r="M27" t="str">
        <f>IF($K27="","",INDEX(Daten!$E$2:$E$521,MATCH($K27,Daten!$A$2:$A$521,0)))</f>
        <v/>
      </c>
      <c r="N27" t="str">
        <f>IF($K27="","",INDEX(Daten!$F$2:$F$521,MATCH($K27,Daten!$A$2:$A$521,0)))</f>
        <v/>
      </c>
      <c r="O27" t="str">
        <f>IF($K27="","",INDEX(Daten!$G$2:$G$521,MATCH($K27,Daten!$A$2:$A$521,0)))</f>
        <v/>
      </c>
    </row>
    <row r="28" spans="1:15" ht="15">
      <c r="A28" s="25" t="str">
        <f>IF($K28="","",24)</f>
        <v/>
      </c>
      <c r="B28" s="35" t="str">
        <f>IF($K28="","",INDEX(Start!$B$11:$B$26,L28))</f>
        <v/>
      </c>
      <c r="C28" s="35" t="str">
        <f>IF($K28="","",INDEX(Start!$B$11:$B$26,M28))</f>
        <v/>
      </c>
      <c r="D28" s="28" t="str">
        <f t="shared" si="0"/>
        <v/>
      </c>
      <c r="E28" s="36" t="str">
        <f>IF($K28="","",INDEX(Start!$B$11:$B$26,N28))</f>
        <v/>
      </c>
      <c r="F28" s="36" t="str">
        <f>IF($K28="","",INDEX(Start!$B$11:$B$26,O28))</f>
        <v/>
      </c>
      <c r="G28" s="37"/>
      <c r="H28" s="38"/>
      <c r="I28" s="39"/>
      <c r="K28" t="str">
        <f>IF(24&lt;=Start!$B$7,Start!$B$6*100+24,"")</f>
        <v/>
      </c>
      <c r="L28" t="str">
        <f>IF($K28="","",INDEX(Daten!$D$2:$D$521,MATCH($K28,Daten!$A$2:$A$521,0)))</f>
        <v/>
      </c>
      <c r="M28" t="str">
        <f>IF($K28="","",INDEX(Daten!$E$2:$E$521,MATCH($K28,Daten!$A$2:$A$521,0)))</f>
        <v/>
      </c>
      <c r="N28" t="str">
        <f>IF($K28="","",INDEX(Daten!$F$2:$F$521,MATCH($K28,Daten!$A$2:$A$521,0)))</f>
        <v/>
      </c>
      <c r="O28" t="str">
        <f>IF($K28="","",INDEX(Daten!$G$2:$G$521,MATCH($K28,Daten!$A$2:$A$521,0)))</f>
        <v/>
      </c>
    </row>
    <row r="29" spans="1:15" ht="15">
      <c r="A29" s="25" t="str">
        <f>IF($K29="","",25)</f>
        <v/>
      </c>
      <c r="B29" s="35" t="str">
        <f>IF($K29="","",INDEX(Start!$B$11:$B$26,L29))</f>
        <v/>
      </c>
      <c r="C29" s="35" t="str">
        <f>IF($K29="","",INDEX(Start!$B$11:$B$26,M29))</f>
        <v/>
      </c>
      <c r="D29" s="28" t="str">
        <f t="shared" si="0"/>
        <v/>
      </c>
      <c r="E29" s="36" t="str">
        <f>IF($K29="","",INDEX(Start!$B$11:$B$26,N29))</f>
        <v/>
      </c>
      <c r="F29" s="36" t="str">
        <f>IF($K29="","",INDEX(Start!$B$11:$B$26,O29))</f>
        <v/>
      </c>
      <c r="G29" s="37"/>
      <c r="H29" s="38"/>
      <c r="I29" s="39"/>
      <c r="K29" t="str">
        <f>IF(25&lt;=Start!$B$7,Start!$B$6*100+25,"")</f>
        <v/>
      </c>
      <c r="L29" t="str">
        <f>IF($K29="","",INDEX(Daten!$D$2:$D$521,MATCH($K29,Daten!$A$2:$A$521,0)))</f>
        <v/>
      </c>
      <c r="M29" t="str">
        <f>IF($K29="","",INDEX(Daten!$E$2:$E$521,MATCH($K29,Daten!$A$2:$A$521,0)))</f>
        <v/>
      </c>
      <c r="N29" t="str">
        <f>IF($K29="","",INDEX(Daten!$F$2:$F$521,MATCH($K29,Daten!$A$2:$A$521,0)))</f>
        <v/>
      </c>
      <c r="O29" t="str">
        <f>IF($K29="","",INDEX(Daten!$G$2:$G$521,MATCH($K29,Daten!$A$2:$A$521,0)))</f>
        <v/>
      </c>
    </row>
    <row r="30" spans="1:15" ht="15">
      <c r="A30" s="25" t="str">
        <f>IF($K30="","",26)</f>
        <v/>
      </c>
      <c r="B30" s="35" t="str">
        <f>IF($K30="","",INDEX(Start!$B$11:$B$26,L30))</f>
        <v/>
      </c>
      <c r="C30" s="35" t="str">
        <f>IF($K30="","",INDEX(Start!$B$11:$B$26,M30))</f>
        <v/>
      </c>
      <c r="D30" s="28" t="str">
        <f t="shared" si="0"/>
        <v/>
      </c>
      <c r="E30" s="36" t="str">
        <f>IF($K30="","",INDEX(Start!$B$11:$B$26,N30))</f>
        <v/>
      </c>
      <c r="F30" s="36" t="str">
        <f>IF($K30="","",INDEX(Start!$B$11:$B$26,O30))</f>
        <v/>
      </c>
      <c r="G30" s="37"/>
      <c r="H30" s="38"/>
      <c r="I30" s="39"/>
      <c r="K30" t="str">
        <f>IF(26&lt;=Start!$B$7,Start!$B$6*100+26,"")</f>
        <v/>
      </c>
      <c r="L30" t="str">
        <f>IF($K30="","",INDEX(Daten!$D$2:$D$521,MATCH($K30,Daten!$A$2:$A$521,0)))</f>
        <v/>
      </c>
      <c r="M30" t="str">
        <f>IF($K30="","",INDEX(Daten!$E$2:$E$521,MATCH($K30,Daten!$A$2:$A$521,0)))</f>
        <v/>
      </c>
      <c r="N30" t="str">
        <f>IF($K30="","",INDEX(Daten!$F$2:$F$521,MATCH($K30,Daten!$A$2:$A$521,0)))</f>
        <v/>
      </c>
      <c r="O30" t="str">
        <f>IF($K30="","",INDEX(Daten!$G$2:$G$521,MATCH($K30,Daten!$A$2:$A$521,0)))</f>
        <v/>
      </c>
    </row>
    <row r="31" spans="1:15" ht="15">
      <c r="A31" s="25" t="str">
        <f>IF($K31="","",27)</f>
        <v/>
      </c>
      <c r="B31" s="35" t="str">
        <f>IF($K31="","",INDEX(Start!$B$11:$B$26,L31))</f>
        <v/>
      </c>
      <c r="C31" s="35" t="str">
        <f>IF($K31="","",INDEX(Start!$B$11:$B$26,M31))</f>
        <v/>
      </c>
      <c r="D31" s="28" t="str">
        <f t="shared" si="0"/>
        <v/>
      </c>
      <c r="E31" s="36" t="str">
        <f>IF($K31="","",INDEX(Start!$B$11:$B$26,N31))</f>
        <v/>
      </c>
      <c r="F31" s="36" t="str">
        <f>IF($K31="","",INDEX(Start!$B$11:$B$26,O31))</f>
        <v/>
      </c>
      <c r="G31" s="37"/>
      <c r="H31" s="38"/>
      <c r="I31" s="39"/>
      <c r="K31" t="str">
        <f>IF(27&lt;=Start!$B$7,Start!$B$6*100+27,"")</f>
        <v/>
      </c>
      <c r="L31" t="str">
        <f>IF($K31="","",INDEX(Daten!$D$2:$D$521,MATCH($K31,Daten!$A$2:$A$521,0)))</f>
        <v/>
      </c>
      <c r="M31" t="str">
        <f>IF($K31="","",INDEX(Daten!$E$2:$E$521,MATCH($K31,Daten!$A$2:$A$521,0)))</f>
        <v/>
      </c>
      <c r="N31" t="str">
        <f>IF($K31="","",INDEX(Daten!$F$2:$F$521,MATCH($K31,Daten!$A$2:$A$521,0)))</f>
        <v/>
      </c>
      <c r="O31" t="str">
        <f>IF($K31="","",INDEX(Daten!$G$2:$G$521,MATCH($K31,Daten!$A$2:$A$521,0)))</f>
        <v/>
      </c>
    </row>
    <row r="32" spans="1:15" ht="15">
      <c r="A32" s="25" t="str">
        <f>IF($K32="","",28)</f>
        <v/>
      </c>
      <c r="B32" s="35" t="str">
        <f>IF($K32="","",INDEX(Start!$B$11:$B$26,L32))</f>
        <v/>
      </c>
      <c r="C32" s="35" t="str">
        <f>IF($K32="","",INDEX(Start!$B$11:$B$26,M32))</f>
        <v/>
      </c>
      <c r="D32" s="28" t="str">
        <f t="shared" si="0"/>
        <v/>
      </c>
      <c r="E32" s="36" t="str">
        <f>IF($K32="","",INDEX(Start!$B$11:$B$26,N32))</f>
        <v/>
      </c>
      <c r="F32" s="36" t="str">
        <f>IF($K32="","",INDEX(Start!$B$11:$B$26,O32))</f>
        <v/>
      </c>
      <c r="G32" s="37"/>
      <c r="H32" s="38"/>
      <c r="I32" s="39"/>
      <c r="K32" t="str">
        <f>IF(28&lt;=Start!$B$7,Start!$B$6*100+28,"")</f>
        <v/>
      </c>
      <c r="L32" t="str">
        <f>IF($K32="","",INDEX(Daten!$D$2:$D$521,MATCH($K32,Daten!$A$2:$A$521,0)))</f>
        <v/>
      </c>
      <c r="M32" t="str">
        <f>IF($K32="","",INDEX(Daten!$E$2:$E$521,MATCH($K32,Daten!$A$2:$A$521,0)))</f>
        <v/>
      </c>
      <c r="N32" t="str">
        <f>IF($K32="","",INDEX(Daten!$F$2:$F$521,MATCH($K32,Daten!$A$2:$A$521,0)))</f>
        <v/>
      </c>
      <c r="O32" t="str">
        <f>IF($K32="","",INDEX(Daten!$G$2:$G$521,MATCH($K32,Daten!$A$2:$A$521,0)))</f>
        <v/>
      </c>
    </row>
    <row r="33" spans="1:15" ht="15">
      <c r="A33" s="25" t="str">
        <f>IF($K33="","",29)</f>
        <v/>
      </c>
      <c r="B33" s="35" t="str">
        <f>IF($K33="","",INDEX(Start!$B$11:$B$26,L33))</f>
        <v/>
      </c>
      <c r="C33" s="35" t="str">
        <f>IF($K33="","",INDEX(Start!$B$11:$B$26,M33))</f>
        <v/>
      </c>
      <c r="D33" s="28" t="str">
        <f t="shared" si="0"/>
        <v/>
      </c>
      <c r="E33" s="36" t="str">
        <f>IF($K33="","",INDEX(Start!$B$11:$B$26,N33))</f>
        <v/>
      </c>
      <c r="F33" s="36" t="str">
        <f>IF($K33="","",INDEX(Start!$B$11:$B$26,O33))</f>
        <v/>
      </c>
      <c r="G33" s="37"/>
      <c r="H33" s="38"/>
      <c r="I33" s="39"/>
      <c r="K33" t="str">
        <f>IF(29&lt;=Start!$B$7,Start!$B$6*100+29,"")</f>
        <v/>
      </c>
      <c r="L33" t="str">
        <f>IF($K33="","",INDEX(Daten!$D$2:$D$521,MATCH($K33,Daten!$A$2:$A$521,0)))</f>
        <v/>
      </c>
      <c r="M33" t="str">
        <f>IF($K33="","",INDEX(Daten!$E$2:$E$521,MATCH($K33,Daten!$A$2:$A$521,0)))</f>
        <v/>
      </c>
      <c r="N33" t="str">
        <f>IF($K33="","",INDEX(Daten!$F$2:$F$521,MATCH($K33,Daten!$A$2:$A$521,0)))</f>
        <v/>
      </c>
      <c r="O33" t="str">
        <f>IF($K33="","",INDEX(Daten!$G$2:$G$521,MATCH($K33,Daten!$A$2:$A$521,0)))</f>
        <v/>
      </c>
    </row>
    <row r="34" spans="1:15" ht="15">
      <c r="A34" s="25" t="str">
        <f>IF($K34="","",30)</f>
        <v/>
      </c>
      <c r="B34" s="35" t="str">
        <f>IF($K34="","",INDEX(Start!$B$11:$B$26,L34))</f>
        <v/>
      </c>
      <c r="C34" s="35" t="str">
        <f>IF($K34="","",INDEX(Start!$B$11:$B$26,M34))</f>
        <v/>
      </c>
      <c r="D34" s="28" t="str">
        <f t="shared" si="0"/>
        <v/>
      </c>
      <c r="E34" s="36" t="str">
        <f>IF($K34="","",INDEX(Start!$B$11:$B$26,N34))</f>
        <v/>
      </c>
      <c r="F34" s="36" t="str">
        <f>IF($K34="","",INDEX(Start!$B$11:$B$26,O34))</f>
        <v/>
      </c>
      <c r="G34" s="37"/>
      <c r="H34" s="38"/>
      <c r="I34" s="39"/>
      <c r="K34" t="str">
        <f>IF(30&lt;=Start!$B$7,Start!$B$6*100+30,"")</f>
        <v/>
      </c>
      <c r="L34" t="str">
        <f>IF($K34="","",INDEX(Daten!$D$2:$D$521,MATCH($K34,Daten!$A$2:$A$521,0)))</f>
        <v/>
      </c>
      <c r="M34" t="str">
        <f>IF($K34="","",INDEX(Daten!$E$2:$E$521,MATCH($K34,Daten!$A$2:$A$521,0)))</f>
        <v/>
      </c>
      <c r="N34" t="str">
        <f>IF($K34="","",INDEX(Daten!$F$2:$F$521,MATCH($K34,Daten!$A$2:$A$521,0)))</f>
        <v/>
      </c>
      <c r="O34" t="str">
        <f>IF($K34="","",INDEX(Daten!$G$2:$G$521,MATCH($K34,Daten!$A$2:$A$521,0)))</f>
        <v/>
      </c>
    </row>
    <row r="35" spans="1:15" ht="15">
      <c r="A35" s="25" t="str">
        <f>IF($K35="","",31)</f>
        <v/>
      </c>
      <c r="B35" s="35" t="str">
        <f>IF($K35="","",INDEX(Start!$B$11:$B$26,L35))</f>
        <v/>
      </c>
      <c r="C35" s="35" t="str">
        <f>IF($K35="","",INDEX(Start!$B$11:$B$26,M35))</f>
        <v/>
      </c>
      <c r="D35" s="28" t="str">
        <f t="shared" si="0"/>
        <v/>
      </c>
      <c r="E35" s="36" t="str">
        <f>IF($K35="","",INDEX(Start!$B$11:$B$26,N35))</f>
        <v/>
      </c>
      <c r="F35" s="36" t="str">
        <f>IF($K35="","",INDEX(Start!$B$11:$B$26,O35))</f>
        <v/>
      </c>
      <c r="G35" s="37"/>
      <c r="H35" s="38"/>
      <c r="I35" s="39"/>
      <c r="K35" t="str">
        <f>IF(31&lt;=Start!$B$7,Start!$B$6*100+31,"")</f>
        <v/>
      </c>
      <c r="L35" t="str">
        <f>IF($K35="","",INDEX(Daten!$D$2:$D$521,MATCH($K35,Daten!$A$2:$A$521,0)))</f>
        <v/>
      </c>
      <c r="M35" t="str">
        <f>IF($K35="","",INDEX(Daten!$E$2:$E$521,MATCH($K35,Daten!$A$2:$A$521,0)))</f>
        <v/>
      </c>
      <c r="N35" t="str">
        <f>IF($K35="","",INDEX(Daten!$F$2:$F$521,MATCH($K35,Daten!$A$2:$A$521,0)))</f>
        <v/>
      </c>
      <c r="O35" t="str">
        <f>IF($K35="","",INDEX(Daten!$G$2:$G$521,MATCH($K35,Daten!$A$2:$A$521,0)))</f>
        <v/>
      </c>
    </row>
    <row r="36" spans="1:15" ht="15">
      <c r="A36" s="25" t="str">
        <f>IF($K36="","",32)</f>
        <v/>
      </c>
      <c r="B36" s="35" t="str">
        <f>IF($K36="","",INDEX(Start!$B$11:$B$26,L36))</f>
        <v/>
      </c>
      <c r="C36" s="35" t="str">
        <f>IF($K36="","",INDEX(Start!$B$11:$B$26,M36))</f>
        <v/>
      </c>
      <c r="D36" s="28" t="str">
        <f t="shared" si="0"/>
        <v/>
      </c>
      <c r="E36" s="36" t="str">
        <f>IF($K36="","",INDEX(Start!$B$11:$B$26,N36))</f>
        <v/>
      </c>
      <c r="F36" s="36" t="str">
        <f>IF($K36="","",INDEX(Start!$B$11:$B$26,O36))</f>
        <v/>
      </c>
      <c r="G36" s="37"/>
      <c r="H36" s="38"/>
      <c r="I36" s="39"/>
      <c r="K36" t="str">
        <f>IF(32&lt;=Start!$B$7,Start!$B$6*100+32,"")</f>
        <v/>
      </c>
      <c r="L36" t="str">
        <f>IF($K36="","",INDEX(Daten!$D$2:$D$521,MATCH($K36,Daten!$A$2:$A$521,0)))</f>
        <v/>
      </c>
      <c r="M36" t="str">
        <f>IF($K36="","",INDEX(Daten!$E$2:$E$521,MATCH($K36,Daten!$A$2:$A$521,0)))</f>
        <v/>
      </c>
      <c r="N36" t="str">
        <f>IF($K36="","",INDEX(Daten!$F$2:$F$521,MATCH($K36,Daten!$A$2:$A$521,0)))</f>
        <v/>
      </c>
      <c r="O36" t="str">
        <f>IF($K36="","",INDEX(Daten!$G$2:$G$521,MATCH($K36,Daten!$A$2:$A$521,0)))</f>
        <v/>
      </c>
    </row>
    <row r="37" spans="1:15" ht="15">
      <c r="A37" s="25" t="str">
        <f>IF($K37="","",33)</f>
        <v/>
      </c>
      <c r="B37" s="35" t="str">
        <f>IF($K37="","",INDEX(Start!$B$11:$B$26,L37))</f>
        <v/>
      </c>
      <c r="C37" s="35" t="str">
        <f>IF($K37="","",INDEX(Start!$B$11:$B$26,M37))</f>
        <v/>
      </c>
      <c r="D37" s="28" t="str">
        <f t="shared" si="0"/>
        <v/>
      </c>
      <c r="E37" s="36" t="str">
        <f>IF($K37="","",INDEX(Start!$B$11:$B$26,N37))</f>
        <v/>
      </c>
      <c r="F37" s="36" t="str">
        <f>IF($K37="","",INDEX(Start!$B$11:$B$26,O37))</f>
        <v/>
      </c>
      <c r="G37" s="37"/>
      <c r="H37" s="38"/>
      <c r="I37" s="39"/>
      <c r="K37" t="str">
        <f>IF(33&lt;=Start!$B$7,Start!$B$6*100+33,"")</f>
        <v/>
      </c>
      <c r="L37" t="str">
        <f>IF($K37="","",INDEX(Daten!$D$2:$D$521,MATCH($K37,Daten!$A$2:$A$521,0)))</f>
        <v/>
      </c>
      <c r="M37" t="str">
        <f>IF($K37="","",INDEX(Daten!$E$2:$E$521,MATCH($K37,Daten!$A$2:$A$521,0)))</f>
        <v/>
      </c>
      <c r="N37" t="str">
        <f>IF($K37="","",INDEX(Daten!$F$2:$F$521,MATCH($K37,Daten!$A$2:$A$521,0)))</f>
        <v/>
      </c>
      <c r="O37" t="str">
        <f>IF($K37="","",INDEX(Daten!$G$2:$G$521,MATCH($K37,Daten!$A$2:$A$521,0)))</f>
        <v/>
      </c>
    </row>
    <row r="38" spans="1:15" ht="15">
      <c r="A38" s="25" t="str">
        <f>IF($K38="","",34)</f>
        <v/>
      </c>
      <c r="B38" s="35" t="str">
        <f>IF($K38="","",INDEX(Start!$B$11:$B$26,L38))</f>
        <v/>
      </c>
      <c r="C38" s="35" t="str">
        <f>IF($K38="","",INDEX(Start!$B$11:$B$26,M38))</f>
        <v/>
      </c>
      <c r="D38" s="28" t="str">
        <f t="shared" si="0"/>
        <v/>
      </c>
      <c r="E38" s="36" t="str">
        <f>IF($K38="","",INDEX(Start!$B$11:$B$26,N38))</f>
        <v/>
      </c>
      <c r="F38" s="36" t="str">
        <f>IF($K38="","",INDEX(Start!$B$11:$B$26,O38))</f>
        <v/>
      </c>
      <c r="G38" s="37"/>
      <c r="H38" s="38"/>
      <c r="I38" s="39"/>
      <c r="K38" t="str">
        <f>IF(34&lt;=Start!$B$7,Start!$B$6*100+34,"")</f>
        <v/>
      </c>
      <c r="L38" t="str">
        <f>IF($K38="","",INDEX(Daten!$D$2:$D$521,MATCH($K38,Daten!$A$2:$A$521,0)))</f>
        <v/>
      </c>
      <c r="M38" t="str">
        <f>IF($K38="","",INDEX(Daten!$E$2:$E$521,MATCH($K38,Daten!$A$2:$A$521,0)))</f>
        <v/>
      </c>
      <c r="N38" t="str">
        <f>IF($K38="","",INDEX(Daten!$F$2:$F$521,MATCH($K38,Daten!$A$2:$A$521,0)))</f>
        <v/>
      </c>
      <c r="O38" t="str">
        <f>IF($K38="","",INDEX(Daten!$G$2:$G$521,MATCH($K38,Daten!$A$2:$A$521,0)))</f>
        <v/>
      </c>
    </row>
    <row r="39" spans="1:15" ht="15">
      <c r="A39" s="25" t="str">
        <f>IF($K39="","",35)</f>
        <v/>
      </c>
      <c r="B39" s="35" t="str">
        <f>IF($K39="","",INDEX(Start!$B$11:$B$26,L39))</f>
        <v/>
      </c>
      <c r="C39" s="35" t="str">
        <f>IF($K39="","",INDEX(Start!$B$11:$B$26,M39))</f>
        <v/>
      </c>
      <c r="D39" s="28" t="str">
        <f t="shared" si="0"/>
        <v/>
      </c>
      <c r="E39" s="36" t="str">
        <f>IF($K39="","",INDEX(Start!$B$11:$B$26,N39))</f>
        <v/>
      </c>
      <c r="F39" s="36" t="str">
        <f>IF($K39="","",INDEX(Start!$B$11:$B$26,O39))</f>
        <v/>
      </c>
      <c r="G39" s="37"/>
      <c r="H39" s="38"/>
      <c r="I39" s="39"/>
      <c r="K39" t="str">
        <f>IF(35&lt;=Start!$B$7,Start!$B$6*100+35,"")</f>
        <v/>
      </c>
      <c r="L39" t="str">
        <f>IF($K39="","",INDEX(Daten!$D$2:$D$521,MATCH($K39,Daten!$A$2:$A$521,0)))</f>
        <v/>
      </c>
      <c r="M39" t="str">
        <f>IF($K39="","",INDEX(Daten!$E$2:$E$521,MATCH($K39,Daten!$A$2:$A$521,0)))</f>
        <v/>
      </c>
      <c r="N39" t="str">
        <f>IF($K39="","",INDEX(Daten!$F$2:$F$521,MATCH($K39,Daten!$A$2:$A$521,0)))</f>
        <v/>
      </c>
      <c r="O39" t="str">
        <f>IF($K39="","",INDEX(Daten!$G$2:$G$521,MATCH($K39,Daten!$A$2:$A$521,0)))</f>
        <v/>
      </c>
    </row>
    <row r="40" spans="1:15" ht="15">
      <c r="A40" s="25" t="str">
        <f>IF($K40="","",36)</f>
        <v/>
      </c>
      <c r="B40" s="35" t="str">
        <f>IF($K40="","",INDEX(Start!$B$11:$B$26,L40))</f>
        <v/>
      </c>
      <c r="C40" s="35" t="str">
        <f>IF($K40="","",INDEX(Start!$B$11:$B$26,M40))</f>
        <v/>
      </c>
      <c r="D40" s="28" t="str">
        <f t="shared" si="0"/>
        <v/>
      </c>
      <c r="E40" s="36" t="str">
        <f>IF($K40="","",INDEX(Start!$B$11:$B$26,N40))</f>
        <v/>
      </c>
      <c r="F40" s="36" t="str">
        <f>IF($K40="","",INDEX(Start!$B$11:$B$26,O40))</f>
        <v/>
      </c>
      <c r="G40" s="37"/>
      <c r="H40" s="38"/>
      <c r="I40" s="39"/>
      <c r="K40" t="str">
        <f>IF(36&lt;=Start!$B$7,Start!$B$6*100+36,"")</f>
        <v/>
      </c>
      <c r="L40" t="str">
        <f>IF($K40="","",INDEX(Daten!$D$2:$D$521,MATCH($K40,Daten!$A$2:$A$521,0)))</f>
        <v/>
      </c>
      <c r="M40" t="str">
        <f>IF($K40="","",INDEX(Daten!$E$2:$E$521,MATCH($K40,Daten!$A$2:$A$521,0)))</f>
        <v/>
      </c>
      <c r="N40" t="str">
        <f>IF($K40="","",INDEX(Daten!$F$2:$F$521,MATCH($K40,Daten!$A$2:$A$521,0)))</f>
        <v/>
      </c>
      <c r="O40" t="str">
        <f>IF($K40="","",INDEX(Daten!$G$2:$G$521,MATCH($K40,Daten!$A$2:$A$521,0)))</f>
        <v/>
      </c>
    </row>
    <row r="41" spans="1:15" ht="15">
      <c r="A41" s="25" t="str">
        <f>IF($K41="","",37)</f>
        <v/>
      </c>
      <c r="B41" s="35" t="str">
        <f>IF($K41="","",INDEX(Start!$B$11:$B$26,L41))</f>
        <v/>
      </c>
      <c r="C41" s="35" t="str">
        <f>IF($K41="","",INDEX(Start!$B$11:$B$26,M41))</f>
        <v/>
      </c>
      <c r="D41" s="28" t="str">
        <f t="shared" si="0"/>
        <v/>
      </c>
      <c r="E41" s="36" t="str">
        <f>IF($K41="","",INDEX(Start!$B$11:$B$26,N41))</f>
        <v/>
      </c>
      <c r="F41" s="36" t="str">
        <f>IF($K41="","",INDEX(Start!$B$11:$B$26,O41))</f>
        <v/>
      </c>
      <c r="G41" s="37"/>
      <c r="H41" s="38"/>
      <c r="I41" s="39"/>
      <c r="K41" t="str">
        <f>IF(37&lt;=Start!$B$7,Start!$B$6*100+37,"")</f>
        <v/>
      </c>
      <c r="L41" t="str">
        <f>IF($K41="","",INDEX(Daten!$D$2:$D$521,MATCH($K41,Daten!$A$2:$A$521,0)))</f>
        <v/>
      </c>
      <c r="M41" t="str">
        <f>IF($K41="","",INDEX(Daten!$E$2:$E$521,MATCH($K41,Daten!$A$2:$A$521,0)))</f>
        <v/>
      </c>
      <c r="N41" t="str">
        <f>IF($K41="","",INDEX(Daten!$F$2:$F$521,MATCH($K41,Daten!$A$2:$A$521,0)))</f>
        <v/>
      </c>
      <c r="O41" t="str">
        <f>IF($K41="","",INDEX(Daten!$G$2:$G$521,MATCH($K41,Daten!$A$2:$A$521,0)))</f>
        <v/>
      </c>
    </row>
    <row r="42" spans="1:15" ht="15">
      <c r="A42" s="25" t="str">
        <f>IF($K42="","",38)</f>
        <v/>
      </c>
      <c r="B42" s="35" t="str">
        <f>IF($K42="","",INDEX(Start!$B$11:$B$26,L42))</f>
        <v/>
      </c>
      <c r="C42" s="35" t="str">
        <f>IF($K42="","",INDEX(Start!$B$11:$B$26,M42))</f>
        <v/>
      </c>
      <c r="D42" s="28" t="str">
        <f t="shared" si="0"/>
        <v/>
      </c>
      <c r="E42" s="36" t="str">
        <f>IF($K42="","",INDEX(Start!$B$11:$B$26,N42))</f>
        <v/>
      </c>
      <c r="F42" s="36" t="str">
        <f>IF($K42="","",INDEX(Start!$B$11:$B$26,O42))</f>
        <v/>
      </c>
      <c r="G42" s="37"/>
      <c r="H42" s="38"/>
      <c r="I42" s="39"/>
      <c r="K42" t="str">
        <f>IF(38&lt;=Start!$B$7,Start!$B$6*100+38,"")</f>
        <v/>
      </c>
      <c r="L42" t="str">
        <f>IF($K42="","",INDEX(Daten!$D$2:$D$521,MATCH($K42,Daten!$A$2:$A$521,0)))</f>
        <v/>
      </c>
      <c r="M42" t="str">
        <f>IF($K42="","",INDEX(Daten!$E$2:$E$521,MATCH($K42,Daten!$A$2:$A$521,0)))</f>
        <v/>
      </c>
      <c r="N42" t="str">
        <f>IF($K42="","",INDEX(Daten!$F$2:$F$521,MATCH($K42,Daten!$A$2:$A$521,0)))</f>
        <v/>
      </c>
      <c r="O42" t="str">
        <f>IF($K42="","",INDEX(Daten!$G$2:$G$521,MATCH($K42,Daten!$A$2:$A$521,0)))</f>
        <v/>
      </c>
    </row>
    <row r="43" spans="1:15" ht="15">
      <c r="A43" s="25" t="str">
        <f>IF($K43="","",39)</f>
        <v/>
      </c>
      <c r="B43" s="35" t="str">
        <f>IF($K43="","",INDEX(Start!$B$11:$B$26,L43))</f>
        <v/>
      </c>
      <c r="C43" s="35" t="str">
        <f>IF($K43="","",INDEX(Start!$B$11:$B$26,M43))</f>
        <v/>
      </c>
      <c r="D43" s="28" t="str">
        <f t="shared" si="0"/>
        <v/>
      </c>
      <c r="E43" s="36" t="str">
        <f>IF($K43="","",INDEX(Start!$B$11:$B$26,N43))</f>
        <v/>
      </c>
      <c r="F43" s="36" t="str">
        <f>IF($K43="","",INDEX(Start!$B$11:$B$26,O43))</f>
        <v/>
      </c>
      <c r="G43" s="37"/>
      <c r="H43" s="38"/>
      <c r="I43" s="39"/>
      <c r="K43" t="str">
        <f>IF(39&lt;=Start!$B$7,Start!$B$6*100+39,"")</f>
        <v/>
      </c>
      <c r="L43" t="str">
        <f>IF($K43="","",INDEX(Daten!$D$2:$D$521,MATCH($K43,Daten!$A$2:$A$521,0)))</f>
        <v/>
      </c>
      <c r="M43" t="str">
        <f>IF($K43="","",INDEX(Daten!$E$2:$E$521,MATCH($K43,Daten!$A$2:$A$521,0)))</f>
        <v/>
      </c>
      <c r="N43" t="str">
        <f>IF($K43="","",INDEX(Daten!$F$2:$F$521,MATCH($K43,Daten!$A$2:$A$521,0)))</f>
        <v/>
      </c>
      <c r="O43" t="str">
        <f>IF($K43="","",INDEX(Daten!$G$2:$G$521,MATCH($K43,Daten!$A$2:$A$521,0)))</f>
        <v/>
      </c>
    </row>
    <row r="44" spans="1:15" ht="15">
      <c r="A44" s="26" t="str">
        <f>IF($K44="","",40)</f>
        <v/>
      </c>
      <c r="B44" s="40" t="str">
        <f>IF($K44="","",INDEX(Start!$B$11:$B$26,L44))</f>
        <v/>
      </c>
      <c r="C44" s="40" t="str">
        <f>IF($K44="","",INDEX(Start!$B$11:$B$26,M44))</f>
        <v/>
      </c>
      <c r="D44" s="29" t="str">
        <f t="shared" si="0"/>
        <v/>
      </c>
      <c r="E44" s="41" t="str">
        <f>IF($K44="","",INDEX(Start!$B$11:$B$26,N44))</f>
        <v/>
      </c>
      <c r="F44" s="41" t="str">
        <f>IF($K44="","",INDEX(Start!$B$11:$B$26,O44))</f>
        <v/>
      </c>
      <c r="G44" s="42"/>
      <c r="H44" s="43"/>
      <c r="I44" s="44"/>
      <c r="K44" t="str">
        <f>IF(40&lt;=Start!$B$7,Start!$B$6*100+40,"")</f>
        <v/>
      </c>
      <c r="L44" t="str">
        <f>IF($K44="","",INDEX(Daten!$D$2:$D$521,MATCH($K44,Daten!$A$2:$A$521,0)))</f>
        <v/>
      </c>
      <c r="M44" t="str">
        <f>IF($K44="","",INDEX(Daten!$E$2:$E$521,MATCH($K44,Daten!$A$2:$A$521,0)))</f>
        <v/>
      </c>
      <c r="N44" t="str">
        <f>IF($K44="","",INDEX(Daten!$F$2:$F$521,MATCH($K44,Daten!$A$2:$A$521,0)))</f>
        <v/>
      </c>
      <c r="O44" t="str">
        <f>IF($K44="","",INDEX(Daten!$G$2:$G$521,MATCH($K44,Daten!$A$2:$A$521,0)))</f>
        <v/>
      </c>
    </row>
  </sheetData>
  <mergeCells count="1">
    <mergeCell ref="A1:I2"/>
  </mergeCells>
  <conditionalFormatting sqref="A5:I44">
    <cfRule type="expression" dxfId="2" priority="3">
      <formula>$A5=""</formula>
    </cfRule>
  </conditionalFormatting>
  <conditionalFormatting sqref="G5:G44">
    <cfRule type="expression" dxfId="1" priority="1">
      <formula>G5="Team 1"</formula>
    </cfRule>
    <cfRule type="expression" dxfId="0" priority="2">
      <formula>G5="Team 2"</formula>
    </cfRule>
  </conditionalFormatting>
  <dataValidations count="2">
    <dataValidation type="list" sqref="G5:G44" xr:uid="{00000000-0002-0000-0100-000000000000}">
      <formula1>"Team 1,Team 2"</formula1>
    </dataValidation>
    <dataValidation sqref="H5:I44" xr:uid="{00000000-0002-0000-0100-000001000000}">
      <formula1>0</formula1>
      <formula2>999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workbookViewId="0">
      <selection sqref="A1:G2"/>
    </sheetView>
  </sheetViews>
  <sheetFormatPr baseColWidth="10" defaultColWidth="9" defaultRowHeight="14.25"/>
  <cols>
    <col min="1" max="1" width="9" customWidth="1"/>
    <col min="2" max="2" width="23" customWidth="1"/>
    <col min="3" max="5" width="14" customWidth="1"/>
    <col min="6" max="7" width="17" customWidth="1"/>
    <col min="10" max="16" width="3" customWidth="1"/>
  </cols>
  <sheetData>
    <row r="1" spans="1:16">
      <c r="A1" s="82" t="s">
        <v>48</v>
      </c>
      <c r="B1" s="82"/>
      <c r="C1" s="82"/>
      <c r="D1" s="82"/>
      <c r="E1" s="82"/>
      <c r="F1" s="82"/>
      <c r="G1" s="82"/>
      <c r="J1" s="45"/>
      <c r="K1" s="45"/>
      <c r="L1" s="45"/>
      <c r="M1" s="45"/>
      <c r="N1" s="45"/>
      <c r="O1" s="45"/>
      <c r="P1" s="45"/>
    </row>
    <row r="2" spans="1:16">
      <c r="A2" s="82"/>
      <c r="B2" s="82"/>
      <c r="C2" s="82"/>
      <c r="D2" s="82"/>
      <c r="E2" s="82"/>
      <c r="F2" s="82"/>
      <c r="G2" s="82"/>
    </row>
    <row r="4" spans="1:16" ht="38.1" customHeight="1">
      <c r="A4" s="17" t="s">
        <v>49</v>
      </c>
      <c r="B4" s="18" t="s">
        <v>50</v>
      </c>
      <c r="C4" s="18" t="s">
        <v>51</v>
      </c>
      <c r="D4" s="18" t="s">
        <v>52</v>
      </c>
      <c r="E4" s="18" t="s">
        <v>53</v>
      </c>
      <c r="F4" s="18" t="s">
        <v>54</v>
      </c>
      <c r="G4" s="19" t="s">
        <v>55</v>
      </c>
      <c r="J4" t="s">
        <v>50</v>
      </c>
      <c r="K4" t="s">
        <v>51</v>
      </c>
      <c r="L4" t="s">
        <v>52</v>
      </c>
      <c r="M4" t="s">
        <v>53</v>
      </c>
      <c r="N4" t="s">
        <v>56</v>
      </c>
      <c r="O4" t="s">
        <v>57</v>
      </c>
      <c r="P4" t="s">
        <v>58</v>
      </c>
    </row>
    <row r="5" spans="1:16" ht="15">
      <c r="A5" s="55">
        <f>IF(1&lt;=Start!$B$6,1,"")</f>
        <v>1</v>
      </c>
      <c r="B5" s="56" t="str">
        <f>IF($A5="","",INDEX($J$5:$J$20,MATCH(LARGE($P$5:$P$20,1),$P$5:$P$20,0)))</f>
        <v>Spieler 1</v>
      </c>
      <c r="C5" s="57">
        <f>IF($A5="","",INDEX($K$5:$K$20,MATCH(LARGE($P$5:$P$20,1),$P$5:$P$20,0)))</f>
        <v>0</v>
      </c>
      <c r="D5" s="57">
        <f>IF($A5="","",INDEX($L$5:$L$20,MATCH(LARGE($P$5:$P$20,1),$P$5:$P$20,0)))</f>
        <v>0</v>
      </c>
      <c r="E5" s="57">
        <f>IF($A5="","",INDEX($M$5:$M$20,MATCH(LARGE($P$5:$P$20,1),$P$5:$P$20,0)))</f>
        <v>0</v>
      </c>
      <c r="F5" s="58">
        <f>IF($A5="","",INDEX($N$5:$N$20,MATCH(LARGE($P$5:$P$20,1),$P$5:$P$20,0)))</f>
        <v>0</v>
      </c>
      <c r="G5" s="59">
        <f>IF($A5="","",INDEX($O$5:$O$20,MATCH(LARGE($P$5:$P$20,1),$P$5:$P$20,0)))</f>
        <v>0</v>
      </c>
      <c r="J5" t="str">
        <f>IF(1&lt;=Start!$B$6,INDEX(Start!$B$11:$B$26,1),"")</f>
        <v>Spieler 1</v>
      </c>
      <c r="K5">
        <f>IF(J5="","",COUNTIFS(Spielplan!$B$5:$B$44,J5,Spielplan!$G$5:$G$44,"&lt;&gt;")+COUNTIFS(Spielplan!$C$5:$C$44,J5,Spielplan!$G$5:$G$44,"&lt;&gt;")+COUNTIFS(Spielplan!$E$5:$E$44,J5,Spielplan!$G$5:$G$44,"&lt;&gt;")+COUNTIFS(Spielplan!$F$5:$F$44,J5,Spielplan!$G$5:$G$44,"&lt;&gt;"))</f>
        <v>0</v>
      </c>
      <c r="L5">
        <f>IF(J5="","",COUNTIFS(Spielplan!$B$5:$B$44,J5,Spielplan!$G$5:$G$44,"Team 1")+COUNTIFS(Spielplan!$C$5:$C$44,J5,Spielplan!$G$5:$G$44,"Team 1")+COUNTIFS(Spielplan!$E$5:$E$44,J5,Spielplan!$G$5:$G$44,"Team 2")+COUNTIFS(Spielplan!$F$5:$F$44,J5,Spielplan!$G$5:$G$44,"Team 2"))</f>
        <v>0</v>
      </c>
      <c r="M5">
        <f t="shared" ref="M5:M20" si="0">IF(J5="","",K5-L5)</f>
        <v>0</v>
      </c>
      <c r="N5">
        <f t="shared" ref="N5:N20" si="1">IF(OR(J5="",K5=0),0,L5/K5)</f>
        <v>0</v>
      </c>
      <c r="O5">
        <f>IF(J5="","",SUMPRODUCT((Spielplan!$B$5:$B$44=J5)+(Spielplan!$C$5:$C$44=J5),Spielplan!$H$5:$H$44-Spielplan!$I$5:$I$44)+SUMPRODUCT((Spielplan!$E$5:$E$44=J5)+(Spielplan!$F$5:$F$44=J5),Spielplan!$I$5:$I$44-Spielplan!$H$5:$H$44))</f>
        <v>0</v>
      </c>
      <c r="P5">
        <f t="shared" ref="P5:P20" si="2">IF(J5="","",L5*1000000+N5*10000+O5*10+(100-ROW()))</f>
        <v>95</v>
      </c>
    </row>
    <row r="6" spans="1:16">
      <c r="A6" s="60">
        <f>IF(2&lt;=Start!$B$6,2,"")</f>
        <v>2</v>
      </c>
      <c r="B6" s="61" t="str">
        <f>IF($A6="","",INDEX($J$5:$J$20,MATCH(LARGE($P$5:$P$20,2),$P$5:$P$20,0)))</f>
        <v>Spieler 2</v>
      </c>
      <c r="C6" s="62">
        <f>IF($A6="","",INDEX($K$5:$K$20,MATCH(LARGE($P$5:$P$20,2),$P$5:$P$20,0)))</f>
        <v>0</v>
      </c>
      <c r="D6" s="62">
        <f>IF($A6="","",INDEX($L$5:$L$20,MATCH(LARGE($P$5:$P$20,2),$P$5:$P$20,0)))</f>
        <v>0</v>
      </c>
      <c r="E6" s="62">
        <f>IF($A6="","",INDEX($M$5:$M$20,MATCH(LARGE($P$5:$P$20,2),$P$5:$P$20,0)))</f>
        <v>0</v>
      </c>
      <c r="F6" s="63">
        <f>IF($A6="","",INDEX($N$5:$N$20,MATCH(LARGE($P$5:$P$20,2),$P$5:$P$20,0)))</f>
        <v>0</v>
      </c>
      <c r="G6" s="64">
        <f>IF($A6="","",INDEX($O$5:$O$20,MATCH(LARGE($P$5:$P$20,2),$P$5:$P$20,0)))</f>
        <v>0</v>
      </c>
      <c r="J6" t="str">
        <f>IF(2&lt;=Start!$B$6,INDEX(Start!$B$11:$B$26,2),"")</f>
        <v>Spieler 2</v>
      </c>
      <c r="K6">
        <f>IF(J6="","",COUNTIFS(Spielplan!$B$5:$B$44,J6,Spielplan!$G$5:$G$44,"&lt;&gt;")+COUNTIFS(Spielplan!$C$5:$C$44,J6,Spielplan!$G$5:$G$44,"&lt;&gt;")+COUNTIFS(Spielplan!$E$5:$E$44,J6,Spielplan!$G$5:$G$44,"&lt;&gt;")+COUNTIFS(Spielplan!$F$5:$F$44,J6,Spielplan!$G$5:$G$44,"&lt;&gt;"))</f>
        <v>0</v>
      </c>
      <c r="L6">
        <f>IF(J6="","",COUNTIFS(Spielplan!$B$5:$B$44,J6,Spielplan!$G$5:$G$44,"Team 1")+COUNTIFS(Spielplan!$C$5:$C$44,J6,Spielplan!$G$5:$G$44,"Team 1")+COUNTIFS(Spielplan!$E$5:$E$44,J6,Spielplan!$G$5:$G$44,"Team 2")+COUNTIFS(Spielplan!$F$5:$F$44,J6,Spielplan!$G$5:$G$44,"Team 2"))</f>
        <v>0</v>
      </c>
      <c r="M6">
        <f t="shared" si="0"/>
        <v>0</v>
      </c>
      <c r="N6">
        <f t="shared" si="1"/>
        <v>0</v>
      </c>
      <c r="O6">
        <f>IF(J6="","",SUMPRODUCT((Spielplan!$B$5:$B$44=J6)+(Spielplan!$C$5:$C$44=J6),Spielplan!$H$5:$H$44-Spielplan!$I$5:$I$44)+SUMPRODUCT((Spielplan!$E$5:$E$44=J6)+(Spielplan!$F$5:$F$44=J6),Spielplan!$I$5:$I$44-Spielplan!$H$5:$H$44))</f>
        <v>0</v>
      </c>
      <c r="P6">
        <f t="shared" si="2"/>
        <v>94</v>
      </c>
    </row>
    <row r="7" spans="1:16">
      <c r="A7" s="65">
        <f>IF(3&lt;=Start!$B$6,3,"")</f>
        <v>3</v>
      </c>
      <c r="B7" s="66" t="str">
        <f>IF($A7="","",INDEX($J$5:$J$20,MATCH(LARGE($P$5:$P$20,3),$P$5:$P$20,0)))</f>
        <v>Spieler 3</v>
      </c>
      <c r="C7" s="67">
        <f>IF($A7="","",INDEX($K$5:$K$20,MATCH(LARGE($P$5:$P$20,3),$P$5:$P$20,0)))</f>
        <v>0</v>
      </c>
      <c r="D7" s="67">
        <f>IF($A7="","",INDEX($L$5:$L$20,MATCH(LARGE($P$5:$P$20,3),$P$5:$P$20,0)))</f>
        <v>0</v>
      </c>
      <c r="E7" s="67">
        <f>IF($A7="","",INDEX($M$5:$M$20,MATCH(LARGE($P$5:$P$20,3),$P$5:$P$20,0)))</f>
        <v>0</v>
      </c>
      <c r="F7" s="68">
        <f>IF($A7="","",INDEX($N$5:$N$20,MATCH(LARGE($P$5:$P$20,3),$P$5:$P$20,0)))</f>
        <v>0</v>
      </c>
      <c r="G7" s="69">
        <f>IF($A7="","",INDEX($O$5:$O$20,MATCH(LARGE($P$5:$P$20,3),$P$5:$P$20,0)))</f>
        <v>0</v>
      </c>
      <c r="J7" t="str">
        <f>IF(3&lt;=Start!$B$6,INDEX(Start!$B$11:$B$26,3),"")</f>
        <v>Spieler 3</v>
      </c>
      <c r="K7">
        <f>IF(J7="","",COUNTIFS(Spielplan!$B$5:$B$44,J7,Spielplan!$G$5:$G$44,"&lt;&gt;")+COUNTIFS(Spielplan!$C$5:$C$44,J7,Spielplan!$G$5:$G$44,"&lt;&gt;")+COUNTIFS(Spielplan!$E$5:$E$44,J7,Spielplan!$G$5:$G$44,"&lt;&gt;")+COUNTIFS(Spielplan!$F$5:$F$44,J7,Spielplan!$G$5:$G$44,"&lt;&gt;"))</f>
        <v>0</v>
      </c>
      <c r="L7">
        <f>IF(J7="","",COUNTIFS(Spielplan!$B$5:$B$44,J7,Spielplan!$G$5:$G$44,"Team 1")+COUNTIFS(Spielplan!$C$5:$C$44,J7,Spielplan!$G$5:$G$44,"Team 1")+COUNTIFS(Spielplan!$E$5:$E$44,J7,Spielplan!$G$5:$G$44,"Team 2")+COUNTIFS(Spielplan!$F$5:$F$44,J7,Spielplan!$G$5:$G$44,"Team 2"))</f>
        <v>0</v>
      </c>
      <c r="M7">
        <f t="shared" si="0"/>
        <v>0</v>
      </c>
      <c r="N7">
        <f t="shared" si="1"/>
        <v>0</v>
      </c>
      <c r="O7">
        <f>IF(J7="","",SUMPRODUCT((Spielplan!$B$5:$B$44=J7)+(Spielplan!$C$5:$C$44=J7),Spielplan!$H$5:$H$44-Spielplan!$I$5:$I$44)+SUMPRODUCT((Spielplan!$E$5:$E$44=J7)+(Spielplan!$F$5:$F$44=J7),Spielplan!$I$5:$I$44-Spielplan!$H$5:$H$44))</f>
        <v>0</v>
      </c>
      <c r="P7">
        <f t="shared" si="2"/>
        <v>93</v>
      </c>
    </row>
    <row r="8" spans="1:16">
      <c r="A8" s="25">
        <f>IF(4&lt;=Start!$B$6,4,"")</f>
        <v>4</v>
      </c>
      <c r="B8" t="str">
        <f>IF($A8="","",INDEX($J$5:$J$20,MATCH(LARGE($P$5:$P$20,4),$P$5:$P$20,0)))</f>
        <v>Spieler 4</v>
      </c>
      <c r="C8" s="48">
        <f>IF($A8="","",INDEX($K$5:$K$20,MATCH(LARGE($P$5:$P$20,4),$P$5:$P$20,0)))</f>
        <v>0</v>
      </c>
      <c r="D8" s="48">
        <f>IF($A8="","",INDEX($L$5:$L$20,MATCH(LARGE($P$5:$P$20,4),$P$5:$P$20,0)))</f>
        <v>0</v>
      </c>
      <c r="E8" s="48">
        <f>IF($A8="","",INDEX($M$5:$M$20,MATCH(LARGE($P$5:$P$20,4),$P$5:$P$20,0)))</f>
        <v>0</v>
      </c>
      <c r="F8" s="53">
        <f>IF($A8="","",INDEX($N$5:$N$20,MATCH(LARGE($P$5:$P$20,4),$P$5:$P$20,0)))</f>
        <v>0</v>
      </c>
      <c r="G8" s="49">
        <f>IF($A8="","",INDEX($O$5:$O$20,MATCH(LARGE($P$5:$P$20,4),$P$5:$P$20,0)))</f>
        <v>0</v>
      </c>
      <c r="J8" t="str">
        <f>IF(4&lt;=Start!$B$6,INDEX(Start!$B$11:$B$26,4),"")</f>
        <v>Spieler 4</v>
      </c>
      <c r="K8">
        <f>IF(J8="","",COUNTIFS(Spielplan!$B$5:$B$44,J8,Spielplan!$G$5:$G$44,"&lt;&gt;")+COUNTIFS(Spielplan!$C$5:$C$44,J8,Spielplan!$G$5:$G$44,"&lt;&gt;")+COUNTIFS(Spielplan!$E$5:$E$44,J8,Spielplan!$G$5:$G$44,"&lt;&gt;")+COUNTIFS(Spielplan!$F$5:$F$44,J8,Spielplan!$G$5:$G$44,"&lt;&gt;"))</f>
        <v>0</v>
      </c>
      <c r="L8">
        <f>IF(J8="","",COUNTIFS(Spielplan!$B$5:$B$44,J8,Spielplan!$G$5:$G$44,"Team 1")+COUNTIFS(Spielplan!$C$5:$C$44,J8,Spielplan!$G$5:$G$44,"Team 1")+COUNTIFS(Spielplan!$E$5:$E$44,J8,Spielplan!$G$5:$G$44,"Team 2")+COUNTIFS(Spielplan!$F$5:$F$44,J8,Spielplan!$G$5:$G$44,"Team 2"))</f>
        <v>0</v>
      </c>
      <c r="M8">
        <f t="shared" si="0"/>
        <v>0</v>
      </c>
      <c r="N8">
        <f t="shared" si="1"/>
        <v>0</v>
      </c>
      <c r="O8">
        <f>IF(J8="","",SUMPRODUCT((Spielplan!$B$5:$B$44=J8)+(Spielplan!$C$5:$C$44=J8),Spielplan!$H$5:$H$44-Spielplan!$I$5:$I$44)+SUMPRODUCT((Spielplan!$E$5:$E$44=J8)+(Spielplan!$F$5:$F$44=J8),Spielplan!$I$5:$I$44-Spielplan!$H$5:$H$44))</f>
        <v>0</v>
      </c>
      <c r="P8">
        <f t="shared" si="2"/>
        <v>92</v>
      </c>
    </row>
    <row r="9" spans="1:16">
      <c r="A9" s="25">
        <f>IF(5&lt;=Start!$B$6,5,"")</f>
        <v>5</v>
      </c>
      <c r="B9" t="str">
        <f>IF($A9="","",INDEX($J$5:$J$20,MATCH(LARGE($P$5:$P$20,5),$P$5:$P$20,0)))</f>
        <v>Spieler 5</v>
      </c>
      <c r="C9" s="48">
        <f>IF($A9="","",INDEX($K$5:$K$20,MATCH(LARGE($P$5:$P$20,5),$P$5:$P$20,0)))</f>
        <v>0</v>
      </c>
      <c r="D9" s="48">
        <f>IF($A9="","",INDEX($L$5:$L$20,MATCH(LARGE($P$5:$P$20,5),$P$5:$P$20,0)))</f>
        <v>0</v>
      </c>
      <c r="E9" s="48">
        <f>IF($A9="","",INDEX($M$5:$M$20,MATCH(LARGE($P$5:$P$20,5),$P$5:$P$20,0)))</f>
        <v>0</v>
      </c>
      <c r="F9" s="53">
        <f>IF($A9="","",INDEX($N$5:$N$20,MATCH(LARGE($P$5:$P$20,5),$P$5:$P$20,0)))</f>
        <v>0</v>
      </c>
      <c r="G9" s="49">
        <f>IF($A9="","",INDEX($O$5:$O$20,MATCH(LARGE($P$5:$P$20,5),$P$5:$P$20,0)))</f>
        <v>0</v>
      </c>
      <c r="J9" t="str">
        <f>IF(5&lt;=Start!$B$6,INDEX(Start!$B$11:$B$26,5),"")</f>
        <v>Spieler 5</v>
      </c>
      <c r="K9">
        <f>IF(J9="","",COUNTIFS(Spielplan!$B$5:$B$44,J9,Spielplan!$G$5:$G$44,"&lt;&gt;")+COUNTIFS(Spielplan!$C$5:$C$44,J9,Spielplan!$G$5:$G$44,"&lt;&gt;")+COUNTIFS(Spielplan!$E$5:$E$44,J9,Spielplan!$G$5:$G$44,"&lt;&gt;")+COUNTIFS(Spielplan!$F$5:$F$44,J9,Spielplan!$G$5:$G$44,"&lt;&gt;"))</f>
        <v>0</v>
      </c>
      <c r="L9">
        <f>IF(J9="","",COUNTIFS(Spielplan!$B$5:$B$44,J9,Spielplan!$G$5:$G$44,"Team 1")+COUNTIFS(Spielplan!$C$5:$C$44,J9,Spielplan!$G$5:$G$44,"Team 1")+COUNTIFS(Spielplan!$E$5:$E$44,J9,Spielplan!$G$5:$G$44,"Team 2")+COUNTIFS(Spielplan!$F$5:$F$44,J9,Spielplan!$G$5:$G$44,"Team 2"))</f>
        <v>0</v>
      </c>
      <c r="M9">
        <f t="shared" si="0"/>
        <v>0</v>
      </c>
      <c r="N9">
        <f t="shared" si="1"/>
        <v>0</v>
      </c>
      <c r="O9">
        <f>IF(J9="","",SUMPRODUCT((Spielplan!$B$5:$B$44=J9)+(Spielplan!$C$5:$C$44=J9),Spielplan!$H$5:$H$44-Spielplan!$I$5:$I$44)+SUMPRODUCT((Spielplan!$E$5:$E$44=J9)+(Spielplan!$F$5:$F$44=J9),Spielplan!$I$5:$I$44-Spielplan!$H$5:$H$44))</f>
        <v>0</v>
      </c>
      <c r="P9">
        <f t="shared" si="2"/>
        <v>91</v>
      </c>
    </row>
    <row r="10" spans="1:16">
      <c r="A10" s="25">
        <f>IF(6&lt;=Start!$B$6,6,"")</f>
        <v>6</v>
      </c>
      <c r="B10" t="str">
        <f>IF($A10="","",INDEX($J$5:$J$20,MATCH(LARGE($P$5:$P$20,6),$P$5:$P$20,0)))</f>
        <v>Spieler 6</v>
      </c>
      <c r="C10" s="48">
        <f>IF($A10="","",INDEX($K$5:$K$20,MATCH(LARGE($P$5:$P$20,6),$P$5:$P$20,0)))</f>
        <v>0</v>
      </c>
      <c r="D10" s="48">
        <f>IF($A10="","",INDEX($L$5:$L$20,MATCH(LARGE($P$5:$P$20,6),$P$5:$P$20,0)))</f>
        <v>0</v>
      </c>
      <c r="E10" s="48">
        <f>IF($A10="","",INDEX($M$5:$M$20,MATCH(LARGE($P$5:$P$20,6),$P$5:$P$20,0)))</f>
        <v>0</v>
      </c>
      <c r="F10" s="53">
        <f>IF($A10="","",INDEX($N$5:$N$20,MATCH(LARGE($P$5:$P$20,6),$P$5:$P$20,0)))</f>
        <v>0</v>
      </c>
      <c r="G10" s="49">
        <f>IF($A10="","",INDEX($O$5:$O$20,MATCH(LARGE($P$5:$P$20,6),$P$5:$P$20,0)))</f>
        <v>0</v>
      </c>
      <c r="J10" t="str">
        <f>IF(6&lt;=Start!$B$6,INDEX(Start!$B$11:$B$26,6),"")</f>
        <v>Spieler 6</v>
      </c>
      <c r="K10">
        <f>IF(J10="","",COUNTIFS(Spielplan!$B$5:$B$44,J10,Spielplan!$G$5:$G$44,"&lt;&gt;")+COUNTIFS(Spielplan!$C$5:$C$44,J10,Spielplan!$G$5:$G$44,"&lt;&gt;")+COUNTIFS(Spielplan!$E$5:$E$44,J10,Spielplan!$G$5:$G$44,"&lt;&gt;")+COUNTIFS(Spielplan!$F$5:$F$44,J10,Spielplan!$G$5:$G$44,"&lt;&gt;"))</f>
        <v>0</v>
      </c>
      <c r="L10">
        <f>IF(J10="","",COUNTIFS(Spielplan!$B$5:$B$44,J10,Spielplan!$G$5:$G$44,"Team 1")+COUNTIFS(Spielplan!$C$5:$C$44,J10,Spielplan!$G$5:$G$44,"Team 1")+COUNTIFS(Spielplan!$E$5:$E$44,J10,Spielplan!$G$5:$G$44,"Team 2")+COUNTIFS(Spielplan!$F$5:$F$44,J10,Spielplan!$G$5:$G$44,"Team 2"))</f>
        <v>0</v>
      </c>
      <c r="M10">
        <f t="shared" si="0"/>
        <v>0</v>
      </c>
      <c r="N10">
        <f t="shared" si="1"/>
        <v>0</v>
      </c>
      <c r="O10">
        <f>IF(J10="","",SUMPRODUCT((Spielplan!$B$5:$B$44=J10)+(Spielplan!$C$5:$C$44=J10),Spielplan!$H$5:$H$44-Spielplan!$I$5:$I$44)+SUMPRODUCT((Spielplan!$E$5:$E$44=J10)+(Spielplan!$F$5:$F$44=J10),Spielplan!$I$5:$I$44-Spielplan!$H$5:$H$44))</f>
        <v>0</v>
      </c>
      <c r="P10">
        <f t="shared" si="2"/>
        <v>90</v>
      </c>
    </row>
    <row r="11" spans="1:16">
      <c r="A11" s="25" t="str">
        <f>IF(7&lt;=Start!$B$6,7,"")</f>
        <v/>
      </c>
      <c r="B11" t="str">
        <f>IF($A11="","",INDEX($J$5:$J$20,MATCH(LARGE($P$5:$P$20,7),$P$5:$P$20,0)))</f>
        <v/>
      </c>
      <c r="C11" s="48" t="str">
        <f>IF($A11="","",INDEX($K$5:$K$20,MATCH(LARGE($P$5:$P$20,7),$P$5:$P$20,0)))</f>
        <v/>
      </c>
      <c r="D11" s="48" t="str">
        <f>IF($A11="","",INDEX($L$5:$L$20,MATCH(LARGE($P$5:$P$20,7),$P$5:$P$20,0)))</f>
        <v/>
      </c>
      <c r="E11" s="48" t="str">
        <f>IF($A11="","",INDEX($M$5:$M$20,MATCH(LARGE($P$5:$P$20,7),$P$5:$P$20,0)))</f>
        <v/>
      </c>
      <c r="F11" s="53" t="str">
        <f>IF($A11="","",INDEX($N$5:$N$20,MATCH(LARGE($P$5:$P$20,7),$P$5:$P$20,0)))</f>
        <v/>
      </c>
      <c r="G11" s="49" t="str">
        <f>IF($A11="","",INDEX($O$5:$O$20,MATCH(LARGE($P$5:$P$20,7),$P$5:$P$20,0)))</f>
        <v/>
      </c>
      <c r="J11" t="str">
        <f>IF(7&lt;=Start!$B$6,INDEX(Start!$B$11:$B$26,7),"")</f>
        <v/>
      </c>
      <c r="K11" t="str">
        <f>IF(J11="","",COUNTIFS(Spielplan!$B$5:$B$44,J11,Spielplan!$G$5:$G$44,"&lt;&gt;")+COUNTIFS(Spielplan!$C$5:$C$44,J11,Spielplan!$G$5:$G$44,"&lt;&gt;")+COUNTIFS(Spielplan!$E$5:$E$44,J11,Spielplan!$G$5:$G$44,"&lt;&gt;")+COUNTIFS(Spielplan!$F$5:$F$44,J11,Spielplan!$G$5:$G$44,"&lt;&gt;"))</f>
        <v/>
      </c>
      <c r="L11" t="str">
        <f>IF(J11="","",COUNTIFS(Spielplan!$B$5:$B$44,J11,Spielplan!$G$5:$G$44,"Team 1")+COUNTIFS(Spielplan!$C$5:$C$44,J11,Spielplan!$G$5:$G$44,"Team 1")+COUNTIFS(Spielplan!$E$5:$E$44,J11,Spielplan!$G$5:$G$44,"Team 2")+COUNTIFS(Spielplan!$F$5:$F$44,J11,Spielplan!$G$5:$G$44,"Team 2"))</f>
        <v/>
      </c>
      <c r="M11" t="str">
        <f t="shared" si="0"/>
        <v/>
      </c>
      <c r="N11">
        <f t="shared" si="1"/>
        <v>0</v>
      </c>
      <c r="O11" t="str">
        <f>IF(J11="","",SUMPRODUCT((Spielplan!$B$5:$B$44=J11)+(Spielplan!$C$5:$C$44=J11),Spielplan!$H$5:$H$44-Spielplan!$I$5:$I$44)+SUMPRODUCT((Spielplan!$E$5:$E$44=J11)+(Spielplan!$F$5:$F$44=J11),Spielplan!$I$5:$I$44-Spielplan!$H$5:$H$44))</f>
        <v/>
      </c>
      <c r="P11" t="str">
        <f t="shared" si="2"/>
        <v/>
      </c>
    </row>
    <row r="12" spans="1:16">
      <c r="A12" s="25" t="str">
        <f>IF(8&lt;=Start!$B$6,8,"")</f>
        <v/>
      </c>
      <c r="B12" t="str">
        <f>IF($A12="","",INDEX($J$5:$J$20,MATCH(LARGE($P$5:$P$20,8),$P$5:$P$20,0)))</f>
        <v/>
      </c>
      <c r="C12" s="48" t="str">
        <f>IF($A12="","",INDEX($K$5:$K$20,MATCH(LARGE($P$5:$P$20,8),$P$5:$P$20,0)))</f>
        <v/>
      </c>
      <c r="D12" s="48" t="str">
        <f>IF($A12="","",INDEX($L$5:$L$20,MATCH(LARGE($P$5:$P$20,8),$P$5:$P$20,0)))</f>
        <v/>
      </c>
      <c r="E12" s="48" t="str">
        <f>IF($A12="","",INDEX($M$5:$M$20,MATCH(LARGE($P$5:$P$20,8),$P$5:$P$20,0)))</f>
        <v/>
      </c>
      <c r="F12" s="53" t="str">
        <f>IF($A12="","",INDEX($N$5:$N$20,MATCH(LARGE($P$5:$P$20,8),$P$5:$P$20,0)))</f>
        <v/>
      </c>
      <c r="G12" s="49" t="str">
        <f>IF($A12="","",INDEX($O$5:$O$20,MATCH(LARGE($P$5:$P$20,8),$P$5:$P$20,0)))</f>
        <v/>
      </c>
      <c r="J12" t="str">
        <f>IF(8&lt;=Start!$B$6,INDEX(Start!$B$11:$B$26,8),"")</f>
        <v/>
      </c>
      <c r="K12" t="str">
        <f>IF(J12="","",COUNTIFS(Spielplan!$B$5:$B$44,J12,Spielplan!$G$5:$G$44,"&lt;&gt;")+COUNTIFS(Spielplan!$C$5:$C$44,J12,Spielplan!$G$5:$G$44,"&lt;&gt;")+COUNTIFS(Spielplan!$E$5:$E$44,J12,Spielplan!$G$5:$G$44,"&lt;&gt;")+COUNTIFS(Spielplan!$F$5:$F$44,J12,Spielplan!$G$5:$G$44,"&lt;&gt;"))</f>
        <v/>
      </c>
      <c r="L12" t="str">
        <f>IF(J12="","",COUNTIFS(Spielplan!$B$5:$B$44,J12,Spielplan!$G$5:$G$44,"Team 1")+COUNTIFS(Spielplan!$C$5:$C$44,J12,Spielplan!$G$5:$G$44,"Team 1")+COUNTIFS(Spielplan!$E$5:$E$44,J12,Spielplan!$G$5:$G$44,"Team 2")+COUNTIFS(Spielplan!$F$5:$F$44,J12,Spielplan!$G$5:$G$44,"Team 2"))</f>
        <v/>
      </c>
      <c r="M12" t="str">
        <f t="shared" si="0"/>
        <v/>
      </c>
      <c r="N12">
        <f t="shared" si="1"/>
        <v>0</v>
      </c>
      <c r="O12" t="str">
        <f>IF(J12="","",SUMPRODUCT((Spielplan!$B$5:$B$44=J12)+(Spielplan!$C$5:$C$44=J12),Spielplan!$H$5:$H$44-Spielplan!$I$5:$I$44)+SUMPRODUCT((Spielplan!$E$5:$E$44=J12)+(Spielplan!$F$5:$F$44=J12),Spielplan!$I$5:$I$44-Spielplan!$H$5:$H$44))</f>
        <v/>
      </c>
      <c r="P12" t="str">
        <f t="shared" si="2"/>
        <v/>
      </c>
    </row>
    <row r="13" spans="1:16">
      <c r="A13" s="25" t="str">
        <f>IF(9&lt;=Start!$B$6,9,"")</f>
        <v/>
      </c>
      <c r="B13" t="str">
        <f>IF($A13="","",INDEX($J$5:$J$20,MATCH(LARGE($P$5:$P$20,9),$P$5:$P$20,0)))</f>
        <v/>
      </c>
      <c r="C13" s="48" t="str">
        <f>IF($A13="","",INDEX($K$5:$K$20,MATCH(LARGE($P$5:$P$20,9),$P$5:$P$20,0)))</f>
        <v/>
      </c>
      <c r="D13" s="48" t="str">
        <f>IF($A13="","",INDEX($L$5:$L$20,MATCH(LARGE($P$5:$P$20,9),$P$5:$P$20,0)))</f>
        <v/>
      </c>
      <c r="E13" s="48" t="str">
        <f>IF($A13="","",INDEX($M$5:$M$20,MATCH(LARGE($P$5:$P$20,9),$P$5:$P$20,0)))</f>
        <v/>
      </c>
      <c r="F13" s="53" t="str">
        <f>IF($A13="","",INDEX($N$5:$N$20,MATCH(LARGE($P$5:$P$20,9),$P$5:$P$20,0)))</f>
        <v/>
      </c>
      <c r="G13" s="49" t="str">
        <f>IF($A13="","",INDEX($O$5:$O$20,MATCH(LARGE($P$5:$P$20,9),$P$5:$P$20,0)))</f>
        <v/>
      </c>
      <c r="J13" t="str">
        <f>IF(9&lt;=Start!$B$6,INDEX(Start!$B$11:$B$26,9),"")</f>
        <v/>
      </c>
      <c r="K13" t="str">
        <f>IF(J13="","",COUNTIFS(Spielplan!$B$5:$B$44,J13,Spielplan!$G$5:$G$44,"&lt;&gt;")+COUNTIFS(Spielplan!$C$5:$C$44,J13,Spielplan!$G$5:$G$44,"&lt;&gt;")+COUNTIFS(Spielplan!$E$5:$E$44,J13,Spielplan!$G$5:$G$44,"&lt;&gt;")+COUNTIFS(Spielplan!$F$5:$F$44,J13,Spielplan!$G$5:$G$44,"&lt;&gt;"))</f>
        <v/>
      </c>
      <c r="L13" t="str">
        <f>IF(J13="","",COUNTIFS(Spielplan!$B$5:$B$44,J13,Spielplan!$G$5:$G$44,"Team 1")+COUNTIFS(Spielplan!$C$5:$C$44,J13,Spielplan!$G$5:$G$44,"Team 1")+COUNTIFS(Spielplan!$E$5:$E$44,J13,Spielplan!$G$5:$G$44,"Team 2")+COUNTIFS(Spielplan!$F$5:$F$44,J13,Spielplan!$G$5:$G$44,"Team 2"))</f>
        <v/>
      </c>
      <c r="M13" t="str">
        <f t="shared" si="0"/>
        <v/>
      </c>
      <c r="N13">
        <f t="shared" si="1"/>
        <v>0</v>
      </c>
      <c r="O13" t="str">
        <f>IF(J13="","",SUMPRODUCT((Spielplan!$B$5:$B$44=J13)+(Spielplan!$C$5:$C$44=J13),Spielplan!$H$5:$H$44-Spielplan!$I$5:$I$44)+SUMPRODUCT((Spielplan!$E$5:$E$44=J13)+(Spielplan!$F$5:$F$44=J13),Spielplan!$I$5:$I$44-Spielplan!$H$5:$H$44))</f>
        <v/>
      </c>
      <c r="P13" t="str">
        <f t="shared" si="2"/>
        <v/>
      </c>
    </row>
    <row r="14" spans="1:16">
      <c r="A14" s="25" t="str">
        <f>IF(10&lt;=Start!$B$6,10,"")</f>
        <v/>
      </c>
      <c r="B14" t="str">
        <f>IF($A14="","",INDEX($J$5:$J$20,MATCH(LARGE($P$5:$P$20,10),$P$5:$P$20,0)))</f>
        <v/>
      </c>
      <c r="C14" s="48" t="str">
        <f>IF($A14="","",INDEX($K$5:$K$20,MATCH(LARGE($P$5:$P$20,10),$P$5:$P$20,0)))</f>
        <v/>
      </c>
      <c r="D14" s="48" t="str">
        <f>IF($A14="","",INDEX($L$5:$L$20,MATCH(LARGE($P$5:$P$20,10),$P$5:$P$20,0)))</f>
        <v/>
      </c>
      <c r="E14" s="48" t="str">
        <f>IF($A14="","",INDEX($M$5:$M$20,MATCH(LARGE($P$5:$P$20,10),$P$5:$P$20,0)))</f>
        <v/>
      </c>
      <c r="F14" s="53" t="str">
        <f>IF($A14="","",INDEX($N$5:$N$20,MATCH(LARGE($P$5:$P$20,10),$P$5:$P$20,0)))</f>
        <v/>
      </c>
      <c r="G14" s="49" t="str">
        <f>IF($A14="","",INDEX($O$5:$O$20,MATCH(LARGE($P$5:$P$20,10),$P$5:$P$20,0)))</f>
        <v/>
      </c>
      <c r="J14" t="str">
        <f>IF(10&lt;=Start!$B$6,INDEX(Start!$B$11:$B$26,10),"")</f>
        <v/>
      </c>
      <c r="K14" t="str">
        <f>IF(J14="","",COUNTIFS(Spielplan!$B$5:$B$44,J14,Spielplan!$G$5:$G$44,"&lt;&gt;")+COUNTIFS(Spielplan!$C$5:$C$44,J14,Spielplan!$G$5:$G$44,"&lt;&gt;")+COUNTIFS(Spielplan!$E$5:$E$44,J14,Spielplan!$G$5:$G$44,"&lt;&gt;")+COUNTIFS(Spielplan!$F$5:$F$44,J14,Spielplan!$G$5:$G$44,"&lt;&gt;"))</f>
        <v/>
      </c>
      <c r="L14" t="str">
        <f>IF(J14="","",COUNTIFS(Spielplan!$B$5:$B$44,J14,Spielplan!$G$5:$G$44,"Team 1")+COUNTIFS(Spielplan!$C$5:$C$44,J14,Spielplan!$G$5:$G$44,"Team 1")+COUNTIFS(Spielplan!$E$5:$E$44,J14,Spielplan!$G$5:$G$44,"Team 2")+COUNTIFS(Spielplan!$F$5:$F$44,J14,Spielplan!$G$5:$G$44,"Team 2"))</f>
        <v/>
      </c>
      <c r="M14" t="str">
        <f t="shared" si="0"/>
        <v/>
      </c>
      <c r="N14">
        <f t="shared" si="1"/>
        <v>0</v>
      </c>
      <c r="O14" t="str">
        <f>IF(J14="","",SUMPRODUCT((Spielplan!$B$5:$B$44=J14)+(Spielplan!$C$5:$C$44=J14),Spielplan!$H$5:$H$44-Spielplan!$I$5:$I$44)+SUMPRODUCT((Spielplan!$E$5:$E$44=J14)+(Spielplan!$F$5:$F$44=J14),Spielplan!$I$5:$I$44-Spielplan!$H$5:$H$44))</f>
        <v/>
      </c>
      <c r="P14" t="str">
        <f t="shared" si="2"/>
        <v/>
      </c>
    </row>
    <row r="15" spans="1:16">
      <c r="A15" s="25" t="str">
        <f>IF(11&lt;=Start!$B$6,11,"")</f>
        <v/>
      </c>
      <c r="B15" t="str">
        <f>IF($A15="","",INDEX($J$5:$J$20,MATCH(LARGE($P$5:$P$20,11),$P$5:$P$20,0)))</f>
        <v/>
      </c>
      <c r="C15" s="48" t="str">
        <f>IF($A15="","",INDEX($K$5:$K$20,MATCH(LARGE($P$5:$P$20,11),$P$5:$P$20,0)))</f>
        <v/>
      </c>
      <c r="D15" s="48" t="str">
        <f>IF($A15="","",INDEX($L$5:$L$20,MATCH(LARGE($P$5:$P$20,11),$P$5:$P$20,0)))</f>
        <v/>
      </c>
      <c r="E15" s="48" t="str">
        <f>IF($A15="","",INDEX($M$5:$M$20,MATCH(LARGE($P$5:$P$20,11),$P$5:$P$20,0)))</f>
        <v/>
      </c>
      <c r="F15" s="53" t="str">
        <f>IF($A15="","",INDEX($N$5:$N$20,MATCH(LARGE($P$5:$P$20,11),$P$5:$P$20,0)))</f>
        <v/>
      </c>
      <c r="G15" s="49" t="str">
        <f>IF($A15="","",INDEX($O$5:$O$20,MATCH(LARGE($P$5:$P$20,11),$P$5:$P$20,0)))</f>
        <v/>
      </c>
      <c r="J15" t="str">
        <f>IF(11&lt;=Start!$B$6,INDEX(Start!$B$11:$B$26,11),"")</f>
        <v/>
      </c>
      <c r="K15" t="str">
        <f>IF(J15="","",COUNTIFS(Spielplan!$B$5:$B$44,J15,Spielplan!$G$5:$G$44,"&lt;&gt;")+COUNTIFS(Spielplan!$C$5:$C$44,J15,Spielplan!$G$5:$G$44,"&lt;&gt;")+COUNTIFS(Spielplan!$E$5:$E$44,J15,Spielplan!$G$5:$G$44,"&lt;&gt;")+COUNTIFS(Spielplan!$F$5:$F$44,J15,Spielplan!$G$5:$G$44,"&lt;&gt;"))</f>
        <v/>
      </c>
      <c r="L15" t="str">
        <f>IF(J15="","",COUNTIFS(Spielplan!$B$5:$B$44,J15,Spielplan!$G$5:$G$44,"Team 1")+COUNTIFS(Spielplan!$C$5:$C$44,J15,Spielplan!$G$5:$G$44,"Team 1")+COUNTIFS(Spielplan!$E$5:$E$44,J15,Spielplan!$G$5:$G$44,"Team 2")+COUNTIFS(Spielplan!$F$5:$F$44,J15,Spielplan!$G$5:$G$44,"Team 2"))</f>
        <v/>
      </c>
      <c r="M15" t="str">
        <f t="shared" si="0"/>
        <v/>
      </c>
      <c r="N15">
        <f t="shared" si="1"/>
        <v>0</v>
      </c>
      <c r="O15" t="str">
        <f>IF(J15="","",SUMPRODUCT((Spielplan!$B$5:$B$44=J15)+(Spielplan!$C$5:$C$44=J15),Spielplan!$H$5:$H$44-Spielplan!$I$5:$I$44)+SUMPRODUCT((Spielplan!$E$5:$E$44=J15)+(Spielplan!$F$5:$F$44=J15),Spielplan!$I$5:$I$44-Spielplan!$H$5:$H$44))</f>
        <v/>
      </c>
      <c r="P15" t="str">
        <f t="shared" si="2"/>
        <v/>
      </c>
    </row>
    <row r="16" spans="1:16">
      <c r="A16" s="25" t="str">
        <f>IF(12&lt;=Start!$B$6,12,"")</f>
        <v/>
      </c>
      <c r="B16" t="str">
        <f>IF($A16="","",INDEX($J$5:$J$20,MATCH(LARGE($P$5:$P$20,12),$P$5:$P$20,0)))</f>
        <v/>
      </c>
      <c r="C16" s="48" t="str">
        <f>IF($A16="","",INDEX($K$5:$K$20,MATCH(LARGE($P$5:$P$20,12),$P$5:$P$20,0)))</f>
        <v/>
      </c>
      <c r="D16" s="48" t="str">
        <f>IF($A16="","",INDEX($L$5:$L$20,MATCH(LARGE($P$5:$P$20,12),$P$5:$P$20,0)))</f>
        <v/>
      </c>
      <c r="E16" s="48" t="str">
        <f>IF($A16="","",INDEX($M$5:$M$20,MATCH(LARGE($P$5:$P$20,12),$P$5:$P$20,0)))</f>
        <v/>
      </c>
      <c r="F16" s="53" t="str">
        <f>IF($A16="","",INDEX($N$5:$N$20,MATCH(LARGE($P$5:$P$20,12),$P$5:$P$20,0)))</f>
        <v/>
      </c>
      <c r="G16" s="49" t="str">
        <f>IF($A16="","",INDEX($O$5:$O$20,MATCH(LARGE($P$5:$P$20,12),$P$5:$P$20,0)))</f>
        <v/>
      </c>
      <c r="J16" t="str">
        <f>IF(12&lt;=Start!$B$6,INDEX(Start!$B$11:$B$26,12),"")</f>
        <v/>
      </c>
      <c r="K16" t="str">
        <f>IF(J16="","",COUNTIFS(Spielplan!$B$5:$B$44,J16,Spielplan!$G$5:$G$44,"&lt;&gt;")+COUNTIFS(Spielplan!$C$5:$C$44,J16,Spielplan!$G$5:$G$44,"&lt;&gt;")+COUNTIFS(Spielplan!$E$5:$E$44,J16,Spielplan!$G$5:$G$44,"&lt;&gt;")+COUNTIFS(Spielplan!$F$5:$F$44,J16,Spielplan!$G$5:$G$44,"&lt;&gt;"))</f>
        <v/>
      </c>
      <c r="L16" t="str">
        <f>IF(J16="","",COUNTIFS(Spielplan!$B$5:$B$44,J16,Spielplan!$G$5:$G$44,"Team 1")+COUNTIFS(Spielplan!$C$5:$C$44,J16,Spielplan!$G$5:$G$44,"Team 1")+COUNTIFS(Spielplan!$E$5:$E$44,J16,Spielplan!$G$5:$G$44,"Team 2")+COUNTIFS(Spielplan!$F$5:$F$44,J16,Spielplan!$G$5:$G$44,"Team 2"))</f>
        <v/>
      </c>
      <c r="M16" t="str">
        <f t="shared" si="0"/>
        <v/>
      </c>
      <c r="N16">
        <f t="shared" si="1"/>
        <v>0</v>
      </c>
      <c r="O16" t="str">
        <f>IF(J16="","",SUMPRODUCT((Spielplan!$B$5:$B$44=J16)+(Spielplan!$C$5:$C$44=J16),Spielplan!$H$5:$H$44-Spielplan!$I$5:$I$44)+SUMPRODUCT((Spielplan!$E$5:$E$44=J16)+(Spielplan!$F$5:$F$44=J16),Spielplan!$I$5:$I$44-Spielplan!$H$5:$H$44))</f>
        <v/>
      </c>
      <c r="P16" t="str">
        <f t="shared" si="2"/>
        <v/>
      </c>
    </row>
    <row r="17" spans="1:16">
      <c r="A17" s="25" t="str">
        <f>IF(13&lt;=Start!$B$6,13,"")</f>
        <v/>
      </c>
      <c r="B17" t="str">
        <f>IF($A17="","",INDEX($J$5:$J$20,MATCH(LARGE($P$5:$P$20,13),$P$5:$P$20,0)))</f>
        <v/>
      </c>
      <c r="C17" s="48" t="str">
        <f>IF($A17="","",INDEX($K$5:$K$20,MATCH(LARGE($P$5:$P$20,13),$P$5:$P$20,0)))</f>
        <v/>
      </c>
      <c r="D17" s="48" t="str">
        <f>IF($A17="","",INDEX($L$5:$L$20,MATCH(LARGE($P$5:$P$20,13),$P$5:$P$20,0)))</f>
        <v/>
      </c>
      <c r="E17" s="48" t="str">
        <f>IF($A17="","",INDEX($M$5:$M$20,MATCH(LARGE($P$5:$P$20,13),$P$5:$P$20,0)))</f>
        <v/>
      </c>
      <c r="F17" s="53" t="str">
        <f>IF($A17="","",INDEX($N$5:$N$20,MATCH(LARGE($P$5:$P$20,13),$P$5:$P$20,0)))</f>
        <v/>
      </c>
      <c r="G17" s="49" t="str">
        <f>IF($A17="","",INDEX($O$5:$O$20,MATCH(LARGE($P$5:$P$20,13),$P$5:$P$20,0)))</f>
        <v/>
      </c>
      <c r="J17" t="str">
        <f>IF(13&lt;=Start!$B$6,INDEX(Start!$B$11:$B$26,13),"")</f>
        <v/>
      </c>
      <c r="K17" t="str">
        <f>IF(J17="","",COUNTIFS(Spielplan!$B$5:$B$44,J17,Spielplan!$G$5:$G$44,"&lt;&gt;")+COUNTIFS(Spielplan!$C$5:$C$44,J17,Spielplan!$G$5:$G$44,"&lt;&gt;")+COUNTIFS(Spielplan!$E$5:$E$44,J17,Spielplan!$G$5:$G$44,"&lt;&gt;")+COUNTIFS(Spielplan!$F$5:$F$44,J17,Spielplan!$G$5:$G$44,"&lt;&gt;"))</f>
        <v/>
      </c>
      <c r="L17" t="str">
        <f>IF(J17="","",COUNTIFS(Spielplan!$B$5:$B$44,J17,Spielplan!$G$5:$G$44,"Team 1")+COUNTIFS(Spielplan!$C$5:$C$44,J17,Spielplan!$G$5:$G$44,"Team 1")+COUNTIFS(Spielplan!$E$5:$E$44,J17,Spielplan!$G$5:$G$44,"Team 2")+COUNTIFS(Spielplan!$F$5:$F$44,J17,Spielplan!$G$5:$G$44,"Team 2"))</f>
        <v/>
      </c>
      <c r="M17" t="str">
        <f t="shared" si="0"/>
        <v/>
      </c>
      <c r="N17">
        <f t="shared" si="1"/>
        <v>0</v>
      </c>
      <c r="O17" t="str">
        <f>IF(J17="","",SUMPRODUCT((Spielplan!$B$5:$B$44=J17)+(Spielplan!$C$5:$C$44=J17),Spielplan!$H$5:$H$44-Spielplan!$I$5:$I$44)+SUMPRODUCT((Spielplan!$E$5:$E$44=J17)+(Spielplan!$F$5:$F$44=J17),Spielplan!$I$5:$I$44-Spielplan!$H$5:$H$44))</f>
        <v/>
      </c>
      <c r="P17" t="str">
        <f t="shared" si="2"/>
        <v/>
      </c>
    </row>
    <row r="18" spans="1:16">
      <c r="A18" s="25" t="str">
        <f>IF(14&lt;=Start!$B$6,14,"")</f>
        <v/>
      </c>
      <c r="B18" t="str">
        <f>IF($A18="","",INDEX($J$5:$J$20,MATCH(LARGE($P$5:$P$20,14),$P$5:$P$20,0)))</f>
        <v/>
      </c>
      <c r="C18" s="48" t="str">
        <f>IF($A18="","",INDEX($K$5:$K$20,MATCH(LARGE($P$5:$P$20,14),$P$5:$P$20,0)))</f>
        <v/>
      </c>
      <c r="D18" s="48" t="str">
        <f>IF($A18="","",INDEX($L$5:$L$20,MATCH(LARGE($P$5:$P$20,14),$P$5:$P$20,0)))</f>
        <v/>
      </c>
      <c r="E18" s="48" t="str">
        <f>IF($A18="","",INDEX($M$5:$M$20,MATCH(LARGE($P$5:$P$20,14),$P$5:$P$20,0)))</f>
        <v/>
      </c>
      <c r="F18" s="53" t="str">
        <f>IF($A18="","",INDEX($N$5:$N$20,MATCH(LARGE($P$5:$P$20,14),$P$5:$P$20,0)))</f>
        <v/>
      </c>
      <c r="G18" s="49" t="str">
        <f>IF($A18="","",INDEX($O$5:$O$20,MATCH(LARGE($P$5:$P$20,14),$P$5:$P$20,0)))</f>
        <v/>
      </c>
      <c r="J18" t="str">
        <f>IF(14&lt;=Start!$B$6,INDEX(Start!$B$11:$B$26,14),"")</f>
        <v/>
      </c>
      <c r="K18" t="str">
        <f>IF(J18="","",COUNTIFS(Spielplan!$B$5:$B$44,J18,Spielplan!$G$5:$G$44,"&lt;&gt;")+COUNTIFS(Spielplan!$C$5:$C$44,J18,Spielplan!$G$5:$G$44,"&lt;&gt;")+COUNTIFS(Spielplan!$E$5:$E$44,J18,Spielplan!$G$5:$G$44,"&lt;&gt;")+COUNTIFS(Spielplan!$F$5:$F$44,J18,Spielplan!$G$5:$G$44,"&lt;&gt;"))</f>
        <v/>
      </c>
      <c r="L18" t="str">
        <f>IF(J18="","",COUNTIFS(Spielplan!$B$5:$B$44,J18,Spielplan!$G$5:$G$44,"Team 1")+COUNTIFS(Spielplan!$C$5:$C$44,J18,Spielplan!$G$5:$G$44,"Team 1")+COUNTIFS(Spielplan!$E$5:$E$44,J18,Spielplan!$G$5:$G$44,"Team 2")+COUNTIFS(Spielplan!$F$5:$F$44,J18,Spielplan!$G$5:$G$44,"Team 2"))</f>
        <v/>
      </c>
      <c r="M18" t="str">
        <f t="shared" si="0"/>
        <v/>
      </c>
      <c r="N18">
        <f t="shared" si="1"/>
        <v>0</v>
      </c>
      <c r="O18" t="str">
        <f>IF(J18="","",SUMPRODUCT((Spielplan!$B$5:$B$44=J18)+(Spielplan!$C$5:$C$44=J18),Spielplan!$H$5:$H$44-Spielplan!$I$5:$I$44)+SUMPRODUCT((Spielplan!$E$5:$E$44=J18)+(Spielplan!$F$5:$F$44=J18),Spielplan!$I$5:$I$44-Spielplan!$H$5:$H$44))</f>
        <v/>
      </c>
      <c r="P18" t="str">
        <f t="shared" si="2"/>
        <v/>
      </c>
    </row>
    <row r="19" spans="1:16">
      <c r="A19" s="25" t="str">
        <f>IF(15&lt;=Start!$B$6,15,"")</f>
        <v/>
      </c>
      <c r="B19" t="str">
        <f>IF($A19="","",INDEX($J$5:$J$20,MATCH(LARGE($P$5:$P$20,15),$P$5:$P$20,0)))</f>
        <v/>
      </c>
      <c r="C19" s="48" t="str">
        <f>IF($A19="","",INDEX($K$5:$K$20,MATCH(LARGE($P$5:$P$20,15),$P$5:$P$20,0)))</f>
        <v/>
      </c>
      <c r="D19" s="48" t="str">
        <f>IF($A19="","",INDEX($L$5:$L$20,MATCH(LARGE($P$5:$P$20,15),$P$5:$P$20,0)))</f>
        <v/>
      </c>
      <c r="E19" s="48" t="str">
        <f>IF($A19="","",INDEX($M$5:$M$20,MATCH(LARGE($P$5:$P$20,15),$P$5:$P$20,0)))</f>
        <v/>
      </c>
      <c r="F19" s="53" t="str">
        <f>IF($A19="","",INDEX($N$5:$N$20,MATCH(LARGE($P$5:$P$20,15),$P$5:$P$20,0)))</f>
        <v/>
      </c>
      <c r="G19" s="49" t="str">
        <f>IF($A19="","",INDEX($O$5:$O$20,MATCH(LARGE($P$5:$P$20,15),$P$5:$P$20,0)))</f>
        <v/>
      </c>
      <c r="J19" t="str">
        <f>IF(15&lt;=Start!$B$6,INDEX(Start!$B$11:$B$26,15),"")</f>
        <v/>
      </c>
      <c r="K19" t="str">
        <f>IF(J19="","",COUNTIFS(Spielplan!$B$5:$B$44,J19,Spielplan!$G$5:$G$44,"&lt;&gt;")+COUNTIFS(Spielplan!$C$5:$C$44,J19,Spielplan!$G$5:$G$44,"&lt;&gt;")+COUNTIFS(Spielplan!$E$5:$E$44,J19,Spielplan!$G$5:$G$44,"&lt;&gt;")+COUNTIFS(Spielplan!$F$5:$F$44,J19,Spielplan!$G$5:$G$44,"&lt;&gt;"))</f>
        <v/>
      </c>
      <c r="L19" t="str">
        <f>IF(J19="","",COUNTIFS(Spielplan!$B$5:$B$44,J19,Spielplan!$G$5:$G$44,"Team 1")+COUNTIFS(Spielplan!$C$5:$C$44,J19,Spielplan!$G$5:$G$44,"Team 1")+COUNTIFS(Spielplan!$E$5:$E$44,J19,Spielplan!$G$5:$G$44,"Team 2")+COUNTIFS(Spielplan!$F$5:$F$44,J19,Spielplan!$G$5:$G$44,"Team 2"))</f>
        <v/>
      </c>
      <c r="M19" t="str">
        <f t="shared" si="0"/>
        <v/>
      </c>
      <c r="N19">
        <f t="shared" si="1"/>
        <v>0</v>
      </c>
      <c r="O19" t="str">
        <f>IF(J19="","",SUMPRODUCT((Spielplan!$B$5:$B$44=J19)+(Spielplan!$C$5:$C$44=J19),Spielplan!$H$5:$H$44-Spielplan!$I$5:$I$44)+SUMPRODUCT((Spielplan!$E$5:$E$44=J19)+(Spielplan!$F$5:$F$44=J19),Spielplan!$I$5:$I$44-Spielplan!$H$5:$H$44))</f>
        <v/>
      </c>
      <c r="P19" t="str">
        <f t="shared" si="2"/>
        <v/>
      </c>
    </row>
    <row r="20" spans="1:16">
      <c r="A20" s="26" t="str">
        <f>IF(16&lt;=Start!$B$6,16,"")</f>
        <v/>
      </c>
      <c r="B20" s="23" t="str">
        <f>IF($A20="","",INDEX($J$5:$J$20,MATCH(LARGE($P$5:$P$20,16),$P$5:$P$20,0)))</f>
        <v/>
      </c>
      <c r="C20" s="50" t="str">
        <f>IF($A20="","",INDEX($K$5:$K$20,MATCH(LARGE($P$5:$P$20,16),$P$5:$P$20,0)))</f>
        <v/>
      </c>
      <c r="D20" s="50" t="str">
        <f>IF($A20="","",INDEX($L$5:$L$20,MATCH(LARGE($P$5:$P$20,16),$P$5:$P$20,0)))</f>
        <v/>
      </c>
      <c r="E20" s="50" t="str">
        <f>IF($A20="","",INDEX($M$5:$M$20,MATCH(LARGE($P$5:$P$20,16),$P$5:$P$20,0)))</f>
        <v/>
      </c>
      <c r="F20" s="54" t="str">
        <f>IF($A20="","",INDEX($N$5:$N$20,MATCH(LARGE($P$5:$P$20,16),$P$5:$P$20,0)))</f>
        <v/>
      </c>
      <c r="G20" s="51" t="str">
        <f>IF($A20="","",INDEX($O$5:$O$20,MATCH(LARGE($P$5:$P$20,16),$P$5:$P$20,0)))</f>
        <v/>
      </c>
      <c r="J20" t="str">
        <f>IF(16&lt;=Start!$B$6,INDEX(Start!$B$11:$B$26,16),"")</f>
        <v/>
      </c>
      <c r="K20" t="str">
        <f>IF(J20="","",COUNTIFS(Spielplan!$B$5:$B$44,J20,Spielplan!$G$5:$G$44,"&lt;&gt;")+COUNTIFS(Spielplan!$C$5:$C$44,J20,Spielplan!$G$5:$G$44,"&lt;&gt;")+COUNTIFS(Spielplan!$E$5:$E$44,J20,Spielplan!$G$5:$G$44,"&lt;&gt;")+COUNTIFS(Spielplan!$F$5:$F$44,J20,Spielplan!$G$5:$G$44,"&lt;&gt;"))</f>
        <v/>
      </c>
      <c r="L20" t="str">
        <f>IF(J20="","",COUNTIFS(Spielplan!$B$5:$B$44,J20,Spielplan!$G$5:$G$44,"Team 1")+COUNTIFS(Spielplan!$C$5:$C$44,J20,Spielplan!$G$5:$G$44,"Team 1")+COUNTIFS(Spielplan!$E$5:$E$44,J20,Spielplan!$G$5:$G$44,"Team 2")+COUNTIFS(Spielplan!$F$5:$F$44,J20,Spielplan!$G$5:$G$44,"Team 2"))</f>
        <v/>
      </c>
      <c r="M20" t="str">
        <f t="shared" si="0"/>
        <v/>
      </c>
      <c r="N20">
        <f t="shared" si="1"/>
        <v>0</v>
      </c>
      <c r="O20" t="str">
        <f>IF(J20="","",SUMPRODUCT((Spielplan!$B$5:$B$44=J20)+(Spielplan!$C$5:$C$44=J20),Spielplan!$H$5:$H$44-Spielplan!$I$5:$I$44)+SUMPRODUCT((Spielplan!$E$5:$E$44=J20)+(Spielplan!$F$5:$F$44=J20),Spielplan!$I$5:$I$44-Spielplan!$H$5:$H$44))</f>
        <v/>
      </c>
      <c r="P20" t="str">
        <f t="shared" si="2"/>
        <v/>
      </c>
    </row>
    <row r="23" spans="1:16">
      <c r="A23" s="111" t="s">
        <v>59</v>
      </c>
      <c r="B23" s="112"/>
      <c r="C23" s="112"/>
      <c r="D23" s="112"/>
      <c r="E23" s="112"/>
      <c r="F23" s="112"/>
      <c r="G23" s="113"/>
    </row>
    <row r="24" spans="1:16">
      <c r="A24" s="114"/>
      <c r="B24" s="115"/>
      <c r="C24" s="115"/>
      <c r="D24" s="115"/>
      <c r="E24" s="115"/>
      <c r="F24" s="115"/>
      <c r="G24" s="116"/>
    </row>
    <row r="25" spans="1:16">
      <c r="A25" s="117"/>
      <c r="B25" s="118"/>
      <c r="C25" s="118"/>
      <c r="D25" s="118"/>
      <c r="E25" s="118"/>
      <c r="F25" s="118"/>
      <c r="G25" s="119"/>
    </row>
  </sheetData>
  <mergeCells count="2">
    <mergeCell ref="A1:G2"/>
    <mergeCell ref="A23:G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workbookViewId="0">
      <selection sqref="A1:H2"/>
    </sheetView>
  </sheetViews>
  <sheetFormatPr baseColWidth="10" defaultColWidth="9" defaultRowHeight="14.25"/>
  <cols>
    <col min="1" max="1" width="26" customWidth="1"/>
    <col min="2" max="2" width="14.25" customWidth="1"/>
    <col min="3" max="3" width="20.625" customWidth="1"/>
    <col min="4" max="4" width="13" customWidth="1"/>
    <col min="5" max="7" width="18" customWidth="1"/>
  </cols>
  <sheetData>
    <row r="1" spans="1:8">
      <c r="A1" s="82" t="s">
        <v>60</v>
      </c>
      <c r="B1" s="82"/>
      <c r="C1" s="82"/>
      <c r="D1" s="82"/>
      <c r="E1" s="82"/>
      <c r="F1" s="82"/>
      <c r="G1" s="82"/>
      <c r="H1" s="82"/>
    </row>
    <row r="2" spans="1:8">
      <c r="A2" s="82"/>
      <c r="B2" s="82"/>
      <c r="C2" s="82"/>
      <c r="D2" s="82"/>
      <c r="E2" s="82"/>
      <c r="F2" s="82"/>
      <c r="G2" s="82"/>
      <c r="H2" s="82"/>
    </row>
    <row r="4" spans="1:8" ht="15">
      <c r="A4" s="1" t="s">
        <v>61</v>
      </c>
      <c r="B4" s="2" t="s">
        <v>62</v>
      </c>
      <c r="C4" s="2" t="s">
        <v>61</v>
      </c>
      <c r="D4" s="3" t="s">
        <v>62</v>
      </c>
    </row>
    <row r="5" spans="1:8" ht="15">
      <c r="A5" s="70" t="s">
        <v>63</v>
      </c>
      <c r="B5" s="73">
        <f>Start!B6</f>
        <v>6</v>
      </c>
      <c r="C5" s="74" t="s">
        <v>64</v>
      </c>
      <c r="D5" s="75">
        <f>Start!B7</f>
        <v>15</v>
      </c>
    </row>
    <row r="6" spans="1:8" ht="15">
      <c r="A6" s="71" t="s">
        <v>65</v>
      </c>
      <c r="B6" s="76">
        <f>COUNTIF(Spielplan!G5:G44,"Team 1")+COUNTIF(Spielplan!G5:G44,"Team 2")</f>
        <v>0</v>
      </c>
      <c r="C6" s="77" t="s">
        <v>66</v>
      </c>
      <c r="D6" s="78">
        <f>Start!B7-B6</f>
        <v>15</v>
      </c>
    </row>
    <row r="7" spans="1:8" ht="15">
      <c r="A7" s="72" t="s">
        <v>67</v>
      </c>
      <c r="B7" s="79">
        <v>1</v>
      </c>
      <c r="C7" s="80" t="s">
        <v>68</v>
      </c>
      <c r="D7" s="81">
        <v>40</v>
      </c>
    </row>
    <row r="10" spans="1:8" ht="15">
      <c r="A10" s="1" t="s">
        <v>50</v>
      </c>
      <c r="B10" s="2" t="s">
        <v>51</v>
      </c>
      <c r="C10" s="2" t="s">
        <v>52</v>
      </c>
      <c r="D10" s="2" t="s">
        <v>53</v>
      </c>
      <c r="E10" s="2" t="s">
        <v>56</v>
      </c>
      <c r="F10" s="2" t="s">
        <v>55</v>
      </c>
      <c r="G10" s="3" t="s">
        <v>69</v>
      </c>
    </row>
    <row r="11" spans="1:8">
      <c r="A11" s="20" t="str">
        <f>IF(1&lt;=Start!$B$6,INDEX(Start!$B$11:$B$26,1),"")</f>
        <v>Spieler 1</v>
      </c>
      <c r="B11" s="46">
        <f>IF(A11="","",INDEX(Rangliste!$K$5:$K$20,1))</f>
        <v>0</v>
      </c>
      <c r="C11" s="46">
        <f>IF(A11="","",INDEX(Rangliste!$L$5:$L$20,1))</f>
        <v>0</v>
      </c>
      <c r="D11" s="46">
        <f>IF(A11="","",INDEX(Rangliste!$M$5:$M$20,1))</f>
        <v>0</v>
      </c>
      <c r="E11" s="52">
        <f>IF(A11="","",INDEX(Rangliste!$N$5:$N$20,1))</f>
        <v>0</v>
      </c>
      <c r="F11" s="46">
        <f>IF(A11="","",INDEX(Rangliste!$O$5:$O$20,1))</f>
        <v>0</v>
      </c>
      <c r="G11" s="47">
        <f>IF(A11="","",--((COUNTIFS(Spielplan!$B$5:$B$44,A11,Spielplan!$C$5:$C$44,A12)+COUNTIFS(Spielplan!$C$5:$C$44,A11,Spielplan!$B$5:$B$44,A12)+COUNTIFS(Spielplan!$E$5:$E$44,A11,Spielplan!$F$5:$F$44,A12)+COUNTIFS(Spielplan!$F$5:$F$44,A11,Spielplan!$E$5:$E$44,A12))&gt;0) + --((COUNTIFS(Spielplan!$B$5:$B$44,A11,Spielplan!$C$5:$C$44,A13)+COUNTIFS(Spielplan!$C$5:$C$44,A11,Spielplan!$B$5:$B$44,A13)+COUNTIFS(Spielplan!$E$5:$E$44,A11,Spielplan!$F$5:$F$44,A13)+COUNTIFS(Spielplan!$F$5:$F$44,A11,Spielplan!$E$5:$E$44,A13))&gt;0) + --((COUNTIFS(Spielplan!$B$5:$B$44,A11,Spielplan!$C$5:$C$44,A14)+COUNTIFS(Spielplan!$C$5:$C$44,A11,Spielplan!$B$5:$B$44,A14)+COUNTIFS(Spielplan!$E$5:$E$44,A11,Spielplan!$F$5:$F$44,A14)+COUNTIFS(Spielplan!$F$5:$F$44,A11,Spielplan!$E$5:$E$44,A14))&gt;0) + --((COUNTIFS(Spielplan!$B$5:$B$44,A11,Spielplan!$C$5:$C$44,A15)+COUNTIFS(Spielplan!$C$5:$C$44,A11,Spielplan!$B$5:$B$44,A15)+COUNTIFS(Spielplan!$E$5:$E$44,A11,Spielplan!$F$5:$F$44,A15)+COUNTIFS(Spielplan!$F$5:$F$44,A11,Spielplan!$E$5:$E$44,A15))&gt;0) + --((COUNTIFS(Spielplan!$B$5:$B$44,A11,Spielplan!$C$5:$C$44,A16)+COUNTIFS(Spielplan!$C$5:$C$44,A11,Spielplan!$B$5:$B$44,A16)+COUNTIFS(Spielplan!$E$5:$E$44,A11,Spielplan!$F$5:$F$44,A16)+COUNTIFS(Spielplan!$F$5:$F$44,A11,Spielplan!$E$5:$E$44,A16))&gt;0) + --((COUNTIFS(Spielplan!$B$5:$B$44,A11,Spielplan!$C$5:$C$44,A17)+COUNTIFS(Spielplan!$C$5:$C$44,A11,Spielplan!$B$5:$B$44,A17)+COUNTIFS(Spielplan!$E$5:$E$44,A11,Spielplan!$F$5:$F$44,A17)+COUNTIFS(Spielplan!$F$5:$F$44,A11,Spielplan!$E$5:$E$44,A17))&gt;0) + --((COUNTIFS(Spielplan!$B$5:$B$44,A11,Spielplan!$C$5:$C$44,A18)+COUNTIFS(Spielplan!$C$5:$C$44,A11,Spielplan!$B$5:$B$44,A18)+COUNTIFS(Spielplan!$E$5:$E$44,A11,Spielplan!$F$5:$F$44,A18)+COUNTIFS(Spielplan!$F$5:$F$44,A11,Spielplan!$E$5:$E$44,A18))&gt;0) + --((COUNTIFS(Spielplan!$B$5:$B$44,A11,Spielplan!$C$5:$C$44,A19)+COUNTIFS(Spielplan!$C$5:$C$44,A11,Spielplan!$B$5:$B$44,A19)+COUNTIFS(Spielplan!$E$5:$E$44,A11,Spielplan!$F$5:$F$44,A19)+COUNTIFS(Spielplan!$F$5:$F$44,A11,Spielplan!$E$5:$E$44,A19))&gt;0) + --((COUNTIFS(Spielplan!$B$5:$B$44,A11,Spielplan!$C$5:$C$44,A20)+COUNTIFS(Spielplan!$C$5:$C$44,A11,Spielplan!$B$5:$B$44,A20)+COUNTIFS(Spielplan!$E$5:$E$44,A11,Spielplan!$F$5:$F$44,A20)+COUNTIFS(Spielplan!$F$5:$F$44,A11,Spielplan!$E$5:$E$44,A20))&gt;0) + --((COUNTIFS(Spielplan!$B$5:$B$44,A11,Spielplan!$C$5:$C$44,A21)+COUNTIFS(Spielplan!$C$5:$C$44,A11,Spielplan!$B$5:$B$44,A21)+COUNTIFS(Spielplan!$E$5:$E$44,A11,Spielplan!$F$5:$F$44,A21)+COUNTIFS(Spielplan!$F$5:$F$44,A11,Spielplan!$E$5:$E$44,A21))&gt;0) + --((COUNTIFS(Spielplan!$B$5:$B$44,A11,Spielplan!$C$5:$C$44,A22)+COUNTIFS(Spielplan!$C$5:$C$44,A11,Spielplan!$B$5:$B$44,A22)+COUNTIFS(Spielplan!$E$5:$E$44,A11,Spielplan!$F$5:$F$44,A22)+COUNTIFS(Spielplan!$F$5:$F$44,A11,Spielplan!$E$5:$E$44,A22))&gt;0) + --((COUNTIFS(Spielplan!$B$5:$B$44,A11,Spielplan!$C$5:$C$44,A23)+COUNTIFS(Spielplan!$C$5:$C$44,A11,Spielplan!$B$5:$B$44,A23)+COUNTIFS(Spielplan!$E$5:$E$44,A11,Spielplan!$F$5:$F$44,A23)+COUNTIFS(Spielplan!$F$5:$F$44,A11,Spielplan!$E$5:$E$44,A23))&gt;0) + --((COUNTIFS(Spielplan!$B$5:$B$44,A11,Spielplan!$C$5:$C$44,A24)+COUNTIFS(Spielplan!$C$5:$C$44,A11,Spielplan!$B$5:$B$44,A24)+COUNTIFS(Spielplan!$E$5:$E$44,A11,Spielplan!$F$5:$F$44,A24)+COUNTIFS(Spielplan!$F$5:$F$44,A11,Spielplan!$E$5:$E$44,A24))&gt;0) + --((COUNTIFS(Spielplan!$B$5:$B$44,A11,Spielplan!$C$5:$C$44,A25)+COUNTIFS(Spielplan!$C$5:$C$44,A11,Spielplan!$B$5:$B$44,A25)+COUNTIFS(Spielplan!$E$5:$E$44,A11,Spielplan!$F$5:$F$44,A25)+COUNTIFS(Spielplan!$F$5:$F$44,A11,Spielplan!$E$5:$E$44,A25))&gt;0) + --((COUNTIFS(Spielplan!$B$5:$B$44,A11,Spielplan!$C$5:$C$44,A26)+COUNTIFS(Spielplan!$C$5:$C$44,A11,Spielplan!$B$5:$B$44,A26)+COUNTIFS(Spielplan!$E$5:$E$44,A11,Spielplan!$F$5:$F$44,A26)+COUNTIFS(Spielplan!$F$5:$F$44,A11,Spielplan!$E$5:$E$44,A26))&gt;0))</f>
        <v>5</v>
      </c>
    </row>
    <row r="12" spans="1:8">
      <c r="A12" s="21" t="str">
        <f>IF(2&lt;=Start!$B$6,INDEX(Start!$B$11:$B$26,2),"")</f>
        <v>Spieler 2</v>
      </c>
      <c r="B12" s="48">
        <f>IF(A12="","",INDEX(Rangliste!$K$5:$K$20,2))</f>
        <v>0</v>
      </c>
      <c r="C12" s="48">
        <f>IF(A12="","",INDEX(Rangliste!$L$5:$L$20,2))</f>
        <v>0</v>
      </c>
      <c r="D12" s="48">
        <f>IF(A12="","",INDEX(Rangliste!$M$5:$M$20,2))</f>
        <v>0</v>
      </c>
      <c r="E12" s="53">
        <f>IF(A12="","",INDEX(Rangliste!$N$5:$N$20,2))</f>
        <v>0</v>
      </c>
      <c r="F12" s="48">
        <f>IF(A12="","",INDEX(Rangliste!$O$5:$O$20,2))</f>
        <v>0</v>
      </c>
      <c r="G12" s="49">
        <f>IF(A12="","",--((COUNTIFS(Spielplan!$B$5:$B$44,A12,Spielplan!$C$5:$C$44,A11)+COUNTIFS(Spielplan!$C$5:$C$44,A12,Spielplan!$B$5:$B$44,A11)+COUNTIFS(Spielplan!$E$5:$E$44,A12,Spielplan!$F$5:$F$44,A11)+COUNTIFS(Spielplan!$F$5:$F$44,A12,Spielplan!$E$5:$E$44,A11))&gt;0) + --((COUNTIFS(Spielplan!$B$5:$B$44,A12,Spielplan!$C$5:$C$44,A13)+COUNTIFS(Spielplan!$C$5:$C$44,A12,Spielplan!$B$5:$B$44,A13)+COUNTIFS(Spielplan!$E$5:$E$44,A12,Spielplan!$F$5:$F$44,A13)+COUNTIFS(Spielplan!$F$5:$F$44,A12,Spielplan!$E$5:$E$44,A13))&gt;0) + --((COUNTIFS(Spielplan!$B$5:$B$44,A12,Spielplan!$C$5:$C$44,A14)+COUNTIFS(Spielplan!$C$5:$C$44,A12,Spielplan!$B$5:$B$44,A14)+COUNTIFS(Spielplan!$E$5:$E$44,A12,Spielplan!$F$5:$F$44,A14)+COUNTIFS(Spielplan!$F$5:$F$44,A12,Spielplan!$E$5:$E$44,A14))&gt;0) + --((COUNTIFS(Spielplan!$B$5:$B$44,A12,Spielplan!$C$5:$C$44,A15)+COUNTIFS(Spielplan!$C$5:$C$44,A12,Spielplan!$B$5:$B$44,A15)+COUNTIFS(Spielplan!$E$5:$E$44,A12,Spielplan!$F$5:$F$44,A15)+COUNTIFS(Spielplan!$F$5:$F$44,A12,Spielplan!$E$5:$E$44,A15))&gt;0) + --((COUNTIFS(Spielplan!$B$5:$B$44,A12,Spielplan!$C$5:$C$44,A16)+COUNTIFS(Spielplan!$C$5:$C$44,A12,Spielplan!$B$5:$B$44,A16)+COUNTIFS(Spielplan!$E$5:$E$44,A12,Spielplan!$F$5:$F$44,A16)+COUNTIFS(Spielplan!$F$5:$F$44,A12,Spielplan!$E$5:$E$44,A16))&gt;0) + --((COUNTIFS(Spielplan!$B$5:$B$44,A12,Spielplan!$C$5:$C$44,A17)+COUNTIFS(Spielplan!$C$5:$C$44,A12,Spielplan!$B$5:$B$44,A17)+COUNTIFS(Spielplan!$E$5:$E$44,A12,Spielplan!$F$5:$F$44,A17)+COUNTIFS(Spielplan!$F$5:$F$44,A12,Spielplan!$E$5:$E$44,A17))&gt;0) + --((COUNTIFS(Spielplan!$B$5:$B$44,A12,Spielplan!$C$5:$C$44,A18)+COUNTIFS(Spielplan!$C$5:$C$44,A12,Spielplan!$B$5:$B$44,A18)+COUNTIFS(Spielplan!$E$5:$E$44,A12,Spielplan!$F$5:$F$44,A18)+COUNTIFS(Spielplan!$F$5:$F$44,A12,Spielplan!$E$5:$E$44,A18))&gt;0) + --((COUNTIFS(Spielplan!$B$5:$B$44,A12,Spielplan!$C$5:$C$44,A19)+COUNTIFS(Spielplan!$C$5:$C$44,A12,Spielplan!$B$5:$B$44,A19)+COUNTIFS(Spielplan!$E$5:$E$44,A12,Spielplan!$F$5:$F$44,A19)+COUNTIFS(Spielplan!$F$5:$F$44,A12,Spielplan!$E$5:$E$44,A19))&gt;0) + --((COUNTIFS(Spielplan!$B$5:$B$44,A12,Spielplan!$C$5:$C$44,A20)+COUNTIFS(Spielplan!$C$5:$C$44,A12,Spielplan!$B$5:$B$44,A20)+COUNTIFS(Spielplan!$E$5:$E$44,A12,Spielplan!$F$5:$F$44,A20)+COUNTIFS(Spielplan!$F$5:$F$44,A12,Spielplan!$E$5:$E$44,A20))&gt;0) + --((COUNTIFS(Spielplan!$B$5:$B$44,A12,Spielplan!$C$5:$C$44,A21)+COUNTIFS(Spielplan!$C$5:$C$44,A12,Spielplan!$B$5:$B$44,A21)+COUNTIFS(Spielplan!$E$5:$E$44,A12,Spielplan!$F$5:$F$44,A21)+COUNTIFS(Spielplan!$F$5:$F$44,A12,Spielplan!$E$5:$E$44,A21))&gt;0) + --((COUNTIFS(Spielplan!$B$5:$B$44,A12,Spielplan!$C$5:$C$44,A22)+COUNTIFS(Spielplan!$C$5:$C$44,A12,Spielplan!$B$5:$B$44,A22)+COUNTIFS(Spielplan!$E$5:$E$44,A12,Spielplan!$F$5:$F$44,A22)+COUNTIFS(Spielplan!$F$5:$F$44,A12,Spielplan!$E$5:$E$44,A22))&gt;0) + --((COUNTIFS(Spielplan!$B$5:$B$44,A12,Spielplan!$C$5:$C$44,A23)+COUNTIFS(Spielplan!$C$5:$C$44,A12,Spielplan!$B$5:$B$44,A23)+COUNTIFS(Spielplan!$E$5:$E$44,A12,Spielplan!$F$5:$F$44,A23)+COUNTIFS(Spielplan!$F$5:$F$44,A12,Spielplan!$E$5:$E$44,A23))&gt;0) + --((COUNTIFS(Spielplan!$B$5:$B$44,A12,Spielplan!$C$5:$C$44,A24)+COUNTIFS(Spielplan!$C$5:$C$44,A12,Spielplan!$B$5:$B$44,A24)+COUNTIFS(Spielplan!$E$5:$E$44,A12,Spielplan!$F$5:$F$44,A24)+COUNTIFS(Spielplan!$F$5:$F$44,A12,Spielplan!$E$5:$E$44,A24))&gt;0) + --((COUNTIFS(Spielplan!$B$5:$B$44,A12,Spielplan!$C$5:$C$44,A25)+COUNTIFS(Spielplan!$C$5:$C$44,A12,Spielplan!$B$5:$B$44,A25)+COUNTIFS(Spielplan!$E$5:$E$44,A12,Spielplan!$F$5:$F$44,A25)+COUNTIFS(Spielplan!$F$5:$F$44,A12,Spielplan!$E$5:$E$44,A25))&gt;0) + --((COUNTIFS(Spielplan!$B$5:$B$44,A12,Spielplan!$C$5:$C$44,A26)+COUNTIFS(Spielplan!$C$5:$C$44,A12,Spielplan!$B$5:$B$44,A26)+COUNTIFS(Spielplan!$E$5:$E$44,A12,Spielplan!$F$5:$F$44,A26)+COUNTIFS(Spielplan!$F$5:$F$44,A12,Spielplan!$E$5:$E$44,A26))&gt;0))</f>
        <v>5</v>
      </c>
    </row>
    <row r="13" spans="1:8">
      <c r="A13" s="21" t="str">
        <f>IF(3&lt;=Start!$B$6,INDEX(Start!$B$11:$B$26,3),"")</f>
        <v>Spieler 3</v>
      </c>
      <c r="B13" s="48">
        <f>IF(A13="","",INDEX(Rangliste!$K$5:$K$20,3))</f>
        <v>0</v>
      </c>
      <c r="C13" s="48">
        <f>IF(A13="","",INDEX(Rangliste!$L$5:$L$20,3))</f>
        <v>0</v>
      </c>
      <c r="D13" s="48">
        <f>IF(A13="","",INDEX(Rangliste!$M$5:$M$20,3))</f>
        <v>0</v>
      </c>
      <c r="E13" s="53">
        <f>IF(A13="","",INDEX(Rangliste!$N$5:$N$20,3))</f>
        <v>0</v>
      </c>
      <c r="F13" s="48">
        <f>IF(A13="","",INDEX(Rangliste!$O$5:$O$20,3))</f>
        <v>0</v>
      </c>
      <c r="G13" s="49">
        <f>IF(A13="","",--((COUNTIFS(Spielplan!$B$5:$B$44,A13,Spielplan!$C$5:$C$44,A11)+COUNTIFS(Spielplan!$C$5:$C$44,A13,Spielplan!$B$5:$B$44,A11)+COUNTIFS(Spielplan!$E$5:$E$44,A13,Spielplan!$F$5:$F$44,A11)+COUNTIFS(Spielplan!$F$5:$F$44,A13,Spielplan!$E$5:$E$44,A11))&gt;0) + --((COUNTIFS(Spielplan!$B$5:$B$44,A13,Spielplan!$C$5:$C$44,A12)+COUNTIFS(Spielplan!$C$5:$C$44,A13,Spielplan!$B$5:$B$44,A12)+COUNTIFS(Spielplan!$E$5:$E$44,A13,Spielplan!$F$5:$F$44,A12)+COUNTIFS(Spielplan!$F$5:$F$44,A13,Spielplan!$E$5:$E$44,A12))&gt;0) + --((COUNTIFS(Spielplan!$B$5:$B$44,A13,Spielplan!$C$5:$C$44,A14)+COUNTIFS(Spielplan!$C$5:$C$44,A13,Spielplan!$B$5:$B$44,A14)+COUNTIFS(Spielplan!$E$5:$E$44,A13,Spielplan!$F$5:$F$44,A14)+COUNTIFS(Spielplan!$F$5:$F$44,A13,Spielplan!$E$5:$E$44,A14))&gt;0) + --((COUNTIFS(Spielplan!$B$5:$B$44,A13,Spielplan!$C$5:$C$44,A15)+COUNTIFS(Spielplan!$C$5:$C$44,A13,Spielplan!$B$5:$B$44,A15)+COUNTIFS(Spielplan!$E$5:$E$44,A13,Spielplan!$F$5:$F$44,A15)+COUNTIFS(Spielplan!$F$5:$F$44,A13,Spielplan!$E$5:$E$44,A15))&gt;0) + --((COUNTIFS(Spielplan!$B$5:$B$44,A13,Spielplan!$C$5:$C$44,A16)+COUNTIFS(Spielplan!$C$5:$C$44,A13,Spielplan!$B$5:$B$44,A16)+COUNTIFS(Spielplan!$E$5:$E$44,A13,Spielplan!$F$5:$F$44,A16)+COUNTIFS(Spielplan!$F$5:$F$44,A13,Spielplan!$E$5:$E$44,A16))&gt;0) + --((COUNTIFS(Spielplan!$B$5:$B$44,A13,Spielplan!$C$5:$C$44,A17)+COUNTIFS(Spielplan!$C$5:$C$44,A13,Spielplan!$B$5:$B$44,A17)+COUNTIFS(Spielplan!$E$5:$E$44,A13,Spielplan!$F$5:$F$44,A17)+COUNTIFS(Spielplan!$F$5:$F$44,A13,Spielplan!$E$5:$E$44,A17))&gt;0) + --((COUNTIFS(Spielplan!$B$5:$B$44,A13,Spielplan!$C$5:$C$44,A18)+COUNTIFS(Spielplan!$C$5:$C$44,A13,Spielplan!$B$5:$B$44,A18)+COUNTIFS(Spielplan!$E$5:$E$44,A13,Spielplan!$F$5:$F$44,A18)+COUNTIFS(Spielplan!$F$5:$F$44,A13,Spielplan!$E$5:$E$44,A18))&gt;0) + --((COUNTIFS(Spielplan!$B$5:$B$44,A13,Spielplan!$C$5:$C$44,A19)+COUNTIFS(Spielplan!$C$5:$C$44,A13,Spielplan!$B$5:$B$44,A19)+COUNTIFS(Spielplan!$E$5:$E$44,A13,Spielplan!$F$5:$F$44,A19)+COUNTIFS(Spielplan!$F$5:$F$44,A13,Spielplan!$E$5:$E$44,A19))&gt;0) + --((COUNTIFS(Spielplan!$B$5:$B$44,A13,Spielplan!$C$5:$C$44,A20)+COUNTIFS(Spielplan!$C$5:$C$44,A13,Spielplan!$B$5:$B$44,A20)+COUNTIFS(Spielplan!$E$5:$E$44,A13,Spielplan!$F$5:$F$44,A20)+COUNTIFS(Spielplan!$F$5:$F$44,A13,Spielplan!$E$5:$E$44,A20))&gt;0) + --((COUNTIFS(Spielplan!$B$5:$B$44,A13,Spielplan!$C$5:$C$44,A21)+COUNTIFS(Spielplan!$C$5:$C$44,A13,Spielplan!$B$5:$B$44,A21)+COUNTIFS(Spielplan!$E$5:$E$44,A13,Spielplan!$F$5:$F$44,A21)+COUNTIFS(Spielplan!$F$5:$F$44,A13,Spielplan!$E$5:$E$44,A21))&gt;0) + --((COUNTIFS(Spielplan!$B$5:$B$44,A13,Spielplan!$C$5:$C$44,A22)+COUNTIFS(Spielplan!$C$5:$C$44,A13,Spielplan!$B$5:$B$44,A22)+COUNTIFS(Spielplan!$E$5:$E$44,A13,Spielplan!$F$5:$F$44,A22)+COUNTIFS(Spielplan!$F$5:$F$44,A13,Spielplan!$E$5:$E$44,A22))&gt;0) + --((COUNTIFS(Spielplan!$B$5:$B$44,A13,Spielplan!$C$5:$C$44,A23)+COUNTIFS(Spielplan!$C$5:$C$44,A13,Spielplan!$B$5:$B$44,A23)+COUNTIFS(Spielplan!$E$5:$E$44,A13,Spielplan!$F$5:$F$44,A23)+COUNTIFS(Spielplan!$F$5:$F$44,A13,Spielplan!$E$5:$E$44,A23))&gt;0) + --((COUNTIFS(Spielplan!$B$5:$B$44,A13,Spielplan!$C$5:$C$44,A24)+COUNTIFS(Spielplan!$C$5:$C$44,A13,Spielplan!$B$5:$B$44,A24)+COUNTIFS(Spielplan!$E$5:$E$44,A13,Spielplan!$F$5:$F$44,A24)+COUNTIFS(Spielplan!$F$5:$F$44,A13,Spielplan!$E$5:$E$44,A24))&gt;0) + --((COUNTIFS(Spielplan!$B$5:$B$44,A13,Spielplan!$C$5:$C$44,A25)+COUNTIFS(Spielplan!$C$5:$C$44,A13,Spielplan!$B$5:$B$44,A25)+COUNTIFS(Spielplan!$E$5:$E$44,A13,Spielplan!$F$5:$F$44,A25)+COUNTIFS(Spielplan!$F$5:$F$44,A13,Spielplan!$E$5:$E$44,A25))&gt;0) + --((COUNTIFS(Spielplan!$B$5:$B$44,A13,Spielplan!$C$5:$C$44,A26)+COUNTIFS(Spielplan!$C$5:$C$44,A13,Spielplan!$B$5:$B$44,A26)+COUNTIFS(Spielplan!$E$5:$E$44,A13,Spielplan!$F$5:$F$44,A26)+COUNTIFS(Spielplan!$F$5:$F$44,A13,Spielplan!$E$5:$E$44,A26))&gt;0))</f>
        <v>5</v>
      </c>
    </row>
    <row r="14" spans="1:8">
      <c r="A14" s="21" t="str">
        <f>IF(4&lt;=Start!$B$6,INDEX(Start!$B$11:$B$26,4),"")</f>
        <v>Spieler 4</v>
      </c>
      <c r="B14" s="48">
        <f>IF(A14="","",INDEX(Rangliste!$K$5:$K$20,4))</f>
        <v>0</v>
      </c>
      <c r="C14" s="48">
        <f>IF(A14="","",INDEX(Rangliste!$L$5:$L$20,4))</f>
        <v>0</v>
      </c>
      <c r="D14" s="48">
        <f>IF(A14="","",INDEX(Rangliste!$M$5:$M$20,4))</f>
        <v>0</v>
      </c>
      <c r="E14" s="53">
        <f>IF(A14="","",INDEX(Rangliste!$N$5:$N$20,4))</f>
        <v>0</v>
      </c>
      <c r="F14" s="48">
        <f>IF(A14="","",INDEX(Rangliste!$O$5:$O$20,4))</f>
        <v>0</v>
      </c>
      <c r="G14" s="49">
        <f>IF(A14="","",--((COUNTIFS(Spielplan!$B$5:$B$44,A14,Spielplan!$C$5:$C$44,A11)+COUNTIFS(Spielplan!$C$5:$C$44,A14,Spielplan!$B$5:$B$44,A11)+COUNTIFS(Spielplan!$E$5:$E$44,A14,Spielplan!$F$5:$F$44,A11)+COUNTIFS(Spielplan!$F$5:$F$44,A14,Spielplan!$E$5:$E$44,A11))&gt;0) + --((COUNTIFS(Spielplan!$B$5:$B$44,A14,Spielplan!$C$5:$C$44,A12)+COUNTIFS(Spielplan!$C$5:$C$44,A14,Spielplan!$B$5:$B$44,A12)+COUNTIFS(Spielplan!$E$5:$E$44,A14,Spielplan!$F$5:$F$44,A12)+COUNTIFS(Spielplan!$F$5:$F$44,A14,Spielplan!$E$5:$E$44,A12))&gt;0) + --((COUNTIFS(Spielplan!$B$5:$B$44,A14,Spielplan!$C$5:$C$44,A13)+COUNTIFS(Spielplan!$C$5:$C$44,A14,Spielplan!$B$5:$B$44,A13)+COUNTIFS(Spielplan!$E$5:$E$44,A14,Spielplan!$F$5:$F$44,A13)+COUNTIFS(Spielplan!$F$5:$F$44,A14,Spielplan!$E$5:$E$44,A13))&gt;0) + --((COUNTIFS(Spielplan!$B$5:$B$44,A14,Spielplan!$C$5:$C$44,A15)+COUNTIFS(Spielplan!$C$5:$C$44,A14,Spielplan!$B$5:$B$44,A15)+COUNTIFS(Spielplan!$E$5:$E$44,A14,Spielplan!$F$5:$F$44,A15)+COUNTIFS(Spielplan!$F$5:$F$44,A14,Spielplan!$E$5:$E$44,A15))&gt;0) + --((COUNTIFS(Spielplan!$B$5:$B$44,A14,Spielplan!$C$5:$C$44,A16)+COUNTIFS(Spielplan!$C$5:$C$44,A14,Spielplan!$B$5:$B$44,A16)+COUNTIFS(Spielplan!$E$5:$E$44,A14,Spielplan!$F$5:$F$44,A16)+COUNTIFS(Spielplan!$F$5:$F$44,A14,Spielplan!$E$5:$E$44,A16))&gt;0) + --((COUNTIFS(Spielplan!$B$5:$B$44,A14,Spielplan!$C$5:$C$44,A17)+COUNTIFS(Spielplan!$C$5:$C$44,A14,Spielplan!$B$5:$B$44,A17)+COUNTIFS(Spielplan!$E$5:$E$44,A14,Spielplan!$F$5:$F$44,A17)+COUNTIFS(Spielplan!$F$5:$F$44,A14,Spielplan!$E$5:$E$44,A17))&gt;0) + --((COUNTIFS(Spielplan!$B$5:$B$44,A14,Spielplan!$C$5:$C$44,A18)+COUNTIFS(Spielplan!$C$5:$C$44,A14,Spielplan!$B$5:$B$44,A18)+COUNTIFS(Spielplan!$E$5:$E$44,A14,Spielplan!$F$5:$F$44,A18)+COUNTIFS(Spielplan!$F$5:$F$44,A14,Spielplan!$E$5:$E$44,A18))&gt;0) + --((COUNTIFS(Spielplan!$B$5:$B$44,A14,Spielplan!$C$5:$C$44,A19)+COUNTIFS(Spielplan!$C$5:$C$44,A14,Spielplan!$B$5:$B$44,A19)+COUNTIFS(Spielplan!$E$5:$E$44,A14,Spielplan!$F$5:$F$44,A19)+COUNTIFS(Spielplan!$F$5:$F$44,A14,Spielplan!$E$5:$E$44,A19))&gt;0) + --((COUNTIFS(Spielplan!$B$5:$B$44,A14,Spielplan!$C$5:$C$44,A20)+COUNTIFS(Spielplan!$C$5:$C$44,A14,Spielplan!$B$5:$B$44,A20)+COUNTIFS(Spielplan!$E$5:$E$44,A14,Spielplan!$F$5:$F$44,A20)+COUNTIFS(Spielplan!$F$5:$F$44,A14,Spielplan!$E$5:$E$44,A20))&gt;0) + --((COUNTIFS(Spielplan!$B$5:$B$44,A14,Spielplan!$C$5:$C$44,A21)+COUNTIFS(Spielplan!$C$5:$C$44,A14,Spielplan!$B$5:$B$44,A21)+COUNTIFS(Spielplan!$E$5:$E$44,A14,Spielplan!$F$5:$F$44,A21)+COUNTIFS(Spielplan!$F$5:$F$44,A14,Spielplan!$E$5:$E$44,A21))&gt;0) + --((COUNTIFS(Spielplan!$B$5:$B$44,A14,Spielplan!$C$5:$C$44,A22)+COUNTIFS(Spielplan!$C$5:$C$44,A14,Spielplan!$B$5:$B$44,A22)+COUNTIFS(Spielplan!$E$5:$E$44,A14,Spielplan!$F$5:$F$44,A22)+COUNTIFS(Spielplan!$F$5:$F$44,A14,Spielplan!$E$5:$E$44,A22))&gt;0) + --((COUNTIFS(Spielplan!$B$5:$B$44,A14,Spielplan!$C$5:$C$44,A23)+COUNTIFS(Spielplan!$C$5:$C$44,A14,Spielplan!$B$5:$B$44,A23)+COUNTIFS(Spielplan!$E$5:$E$44,A14,Spielplan!$F$5:$F$44,A23)+COUNTIFS(Spielplan!$F$5:$F$44,A14,Spielplan!$E$5:$E$44,A23))&gt;0) + --((COUNTIFS(Spielplan!$B$5:$B$44,A14,Spielplan!$C$5:$C$44,A24)+COUNTIFS(Spielplan!$C$5:$C$44,A14,Spielplan!$B$5:$B$44,A24)+COUNTIFS(Spielplan!$E$5:$E$44,A14,Spielplan!$F$5:$F$44,A24)+COUNTIFS(Spielplan!$F$5:$F$44,A14,Spielplan!$E$5:$E$44,A24))&gt;0) + --((COUNTIFS(Spielplan!$B$5:$B$44,A14,Spielplan!$C$5:$C$44,A25)+COUNTIFS(Spielplan!$C$5:$C$44,A14,Spielplan!$B$5:$B$44,A25)+COUNTIFS(Spielplan!$E$5:$E$44,A14,Spielplan!$F$5:$F$44,A25)+COUNTIFS(Spielplan!$F$5:$F$44,A14,Spielplan!$E$5:$E$44,A25))&gt;0) + --((COUNTIFS(Spielplan!$B$5:$B$44,A14,Spielplan!$C$5:$C$44,A26)+COUNTIFS(Spielplan!$C$5:$C$44,A14,Spielplan!$B$5:$B$44,A26)+COUNTIFS(Spielplan!$E$5:$E$44,A14,Spielplan!$F$5:$F$44,A26)+COUNTIFS(Spielplan!$F$5:$F$44,A14,Spielplan!$E$5:$E$44,A26))&gt;0))</f>
        <v>5</v>
      </c>
    </row>
    <row r="15" spans="1:8">
      <c r="A15" s="21" t="str">
        <f>IF(5&lt;=Start!$B$6,INDEX(Start!$B$11:$B$26,5),"")</f>
        <v>Spieler 5</v>
      </c>
      <c r="B15" s="48">
        <f>IF(A15="","",INDEX(Rangliste!$K$5:$K$20,5))</f>
        <v>0</v>
      </c>
      <c r="C15" s="48">
        <f>IF(A15="","",INDEX(Rangliste!$L$5:$L$20,5))</f>
        <v>0</v>
      </c>
      <c r="D15" s="48">
        <f>IF(A15="","",INDEX(Rangliste!$M$5:$M$20,5))</f>
        <v>0</v>
      </c>
      <c r="E15" s="53">
        <f>IF(A15="","",INDEX(Rangliste!$N$5:$N$20,5))</f>
        <v>0</v>
      </c>
      <c r="F15" s="48">
        <f>IF(A15="","",INDEX(Rangliste!$O$5:$O$20,5))</f>
        <v>0</v>
      </c>
      <c r="G15" s="49">
        <f>IF(A15="","",--((COUNTIFS(Spielplan!$B$5:$B$44,A15,Spielplan!$C$5:$C$44,A11)+COUNTIFS(Spielplan!$C$5:$C$44,A15,Spielplan!$B$5:$B$44,A11)+COUNTIFS(Spielplan!$E$5:$E$44,A15,Spielplan!$F$5:$F$44,A11)+COUNTIFS(Spielplan!$F$5:$F$44,A15,Spielplan!$E$5:$E$44,A11))&gt;0) + --((COUNTIFS(Spielplan!$B$5:$B$44,A15,Spielplan!$C$5:$C$44,A12)+COUNTIFS(Spielplan!$C$5:$C$44,A15,Spielplan!$B$5:$B$44,A12)+COUNTIFS(Spielplan!$E$5:$E$44,A15,Spielplan!$F$5:$F$44,A12)+COUNTIFS(Spielplan!$F$5:$F$44,A15,Spielplan!$E$5:$E$44,A12))&gt;0) + --((COUNTIFS(Spielplan!$B$5:$B$44,A15,Spielplan!$C$5:$C$44,A13)+COUNTIFS(Spielplan!$C$5:$C$44,A15,Spielplan!$B$5:$B$44,A13)+COUNTIFS(Spielplan!$E$5:$E$44,A15,Spielplan!$F$5:$F$44,A13)+COUNTIFS(Spielplan!$F$5:$F$44,A15,Spielplan!$E$5:$E$44,A13))&gt;0) + --((COUNTIFS(Spielplan!$B$5:$B$44,A15,Spielplan!$C$5:$C$44,A14)+COUNTIFS(Spielplan!$C$5:$C$44,A15,Spielplan!$B$5:$B$44,A14)+COUNTIFS(Spielplan!$E$5:$E$44,A15,Spielplan!$F$5:$F$44,A14)+COUNTIFS(Spielplan!$F$5:$F$44,A15,Spielplan!$E$5:$E$44,A14))&gt;0) + --((COUNTIFS(Spielplan!$B$5:$B$44,A15,Spielplan!$C$5:$C$44,A16)+COUNTIFS(Spielplan!$C$5:$C$44,A15,Spielplan!$B$5:$B$44,A16)+COUNTIFS(Spielplan!$E$5:$E$44,A15,Spielplan!$F$5:$F$44,A16)+COUNTIFS(Spielplan!$F$5:$F$44,A15,Spielplan!$E$5:$E$44,A16))&gt;0) + --((COUNTIFS(Spielplan!$B$5:$B$44,A15,Spielplan!$C$5:$C$44,A17)+COUNTIFS(Spielplan!$C$5:$C$44,A15,Spielplan!$B$5:$B$44,A17)+COUNTIFS(Spielplan!$E$5:$E$44,A15,Spielplan!$F$5:$F$44,A17)+COUNTIFS(Spielplan!$F$5:$F$44,A15,Spielplan!$E$5:$E$44,A17))&gt;0) + --((COUNTIFS(Spielplan!$B$5:$B$44,A15,Spielplan!$C$5:$C$44,A18)+COUNTIFS(Spielplan!$C$5:$C$44,A15,Spielplan!$B$5:$B$44,A18)+COUNTIFS(Spielplan!$E$5:$E$44,A15,Spielplan!$F$5:$F$44,A18)+COUNTIFS(Spielplan!$F$5:$F$44,A15,Spielplan!$E$5:$E$44,A18))&gt;0) + --((COUNTIFS(Spielplan!$B$5:$B$44,A15,Spielplan!$C$5:$C$44,A19)+COUNTIFS(Spielplan!$C$5:$C$44,A15,Spielplan!$B$5:$B$44,A19)+COUNTIFS(Spielplan!$E$5:$E$44,A15,Spielplan!$F$5:$F$44,A19)+COUNTIFS(Spielplan!$F$5:$F$44,A15,Spielplan!$E$5:$E$44,A19))&gt;0) + --((COUNTIFS(Spielplan!$B$5:$B$44,A15,Spielplan!$C$5:$C$44,A20)+COUNTIFS(Spielplan!$C$5:$C$44,A15,Spielplan!$B$5:$B$44,A20)+COUNTIFS(Spielplan!$E$5:$E$44,A15,Spielplan!$F$5:$F$44,A20)+COUNTIFS(Spielplan!$F$5:$F$44,A15,Spielplan!$E$5:$E$44,A20))&gt;0) + --((COUNTIFS(Spielplan!$B$5:$B$44,A15,Spielplan!$C$5:$C$44,A21)+COUNTIFS(Spielplan!$C$5:$C$44,A15,Spielplan!$B$5:$B$44,A21)+COUNTIFS(Spielplan!$E$5:$E$44,A15,Spielplan!$F$5:$F$44,A21)+COUNTIFS(Spielplan!$F$5:$F$44,A15,Spielplan!$E$5:$E$44,A21))&gt;0) + --((COUNTIFS(Spielplan!$B$5:$B$44,A15,Spielplan!$C$5:$C$44,A22)+COUNTIFS(Spielplan!$C$5:$C$44,A15,Spielplan!$B$5:$B$44,A22)+COUNTIFS(Spielplan!$E$5:$E$44,A15,Spielplan!$F$5:$F$44,A22)+COUNTIFS(Spielplan!$F$5:$F$44,A15,Spielplan!$E$5:$E$44,A22))&gt;0) + --((COUNTIFS(Spielplan!$B$5:$B$44,A15,Spielplan!$C$5:$C$44,A23)+COUNTIFS(Spielplan!$C$5:$C$44,A15,Spielplan!$B$5:$B$44,A23)+COUNTIFS(Spielplan!$E$5:$E$44,A15,Spielplan!$F$5:$F$44,A23)+COUNTIFS(Spielplan!$F$5:$F$44,A15,Spielplan!$E$5:$E$44,A23))&gt;0) + --((COUNTIFS(Spielplan!$B$5:$B$44,A15,Spielplan!$C$5:$C$44,A24)+COUNTIFS(Spielplan!$C$5:$C$44,A15,Spielplan!$B$5:$B$44,A24)+COUNTIFS(Spielplan!$E$5:$E$44,A15,Spielplan!$F$5:$F$44,A24)+COUNTIFS(Spielplan!$F$5:$F$44,A15,Spielplan!$E$5:$E$44,A24))&gt;0) + --((COUNTIFS(Spielplan!$B$5:$B$44,A15,Spielplan!$C$5:$C$44,A25)+COUNTIFS(Spielplan!$C$5:$C$44,A15,Spielplan!$B$5:$B$44,A25)+COUNTIFS(Spielplan!$E$5:$E$44,A15,Spielplan!$F$5:$F$44,A25)+COUNTIFS(Spielplan!$F$5:$F$44,A15,Spielplan!$E$5:$E$44,A25))&gt;0) + --((COUNTIFS(Spielplan!$B$5:$B$44,A15,Spielplan!$C$5:$C$44,A26)+COUNTIFS(Spielplan!$C$5:$C$44,A15,Spielplan!$B$5:$B$44,A26)+COUNTIFS(Spielplan!$E$5:$E$44,A15,Spielplan!$F$5:$F$44,A26)+COUNTIFS(Spielplan!$F$5:$F$44,A15,Spielplan!$E$5:$E$44,A26))&gt;0))</f>
        <v>5</v>
      </c>
    </row>
    <row r="16" spans="1:8">
      <c r="A16" s="21" t="str">
        <f>IF(6&lt;=Start!$B$6,INDEX(Start!$B$11:$B$26,6),"")</f>
        <v>Spieler 6</v>
      </c>
      <c r="B16" s="48">
        <f>IF(A16="","",INDEX(Rangliste!$K$5:$K$20,6))</f>
        <v>0</v>
      </c>
      <c r="C16" s="48">
        <f>IF(A16="","",INDEX(Rangliste!$L$5:$L$20,6))</f>
        <v>0</v>
      </c>
      <c r="D16" s="48">
        <f>IF(A16="","",INDEX(Rangliste!$M$5:$M$20,6))</f>
        <v>0</v>
      </c>
      <c r="E16" s="53">
        <f>IF(A16="","",INDEX(Rangliste!$N$5:$N$20,6))</f>
        <v>0</v>
      </c>
      <c r="F16" s="48">
        <f>IF(A16="","",INDEX(Rangliste!$O$5:$O$20,6))</f>
        <v>0</v>
      </c>
      <c r="G16" s="49">
        <f>IF(A16="","",--((COUNTIFS(Spielplan!$B$5:$B$44,A16,Spielplan!$C$5:$C$44,A11)+COUNTIFS(Spielplan!$C$5:$C$44,A16,Spielplan!$B$5:$B$44,A11)+COUNTIFS(Spielplan!$E$5:$E$44,A16,Spielplan!$F$5:$F$44,A11)+COUNTIFS(Spielplan!$F$5:$F$44,A16,Spielplan!$E$5:$E$44,A11))&gt;0) + --((COUNTIFS(Spielplan!$B$5:$B$44,A16,Spielplan!$C$5:$C$44,A12)+COUNTIFS(Spielplan!$C$5:$C$44,A16,Spielplan!$B$5:$B$44,A12)+COUNTIFS(Spielplan!$E$5:$E$44,A16,Spielplan!$F$5:$F$44,A12)+COUNTIFS(Spielplan!$F$5:$F$44,A16,Spielplan!$E$5:$E$44,A12))&gt;0) + --((COUNTIFS(Spielplan!$B$5:$B$44,A16,Spielplan!$C$5:$C$44,A13)+COUNTIFS(Spielplan!$C$5:$C$44,A16,Spielplan!$B$5:$B$44,A13)+COUNTIFS(Spielplan!$E$5:$E$44,A16,Spielplan!$F$5:$F$44,A13)+COUNTIFS(Spielplan!$F$5:$F$44,A16,Spielplan!$E$5:$E$44,A13))&gt;0) + --((COUNTIFS(Spielplan!$B$5:$B$44,A16,Spielplan!$C$5:$C$44,A14)+COUNTIFS(Spielplan!$C$5:$C$44,A16,Spielplan!$B$5:$B$44,A14)+COUNTIFS(Spielplan!$E$5:$E$44,A16,Spielplan!$F$5:$F$44,A14)+COUNTIFS(Spielplan!$F$5:$F$44,A16,Spielplan!$E$5:$E$44,A14))&gt;0) + --((COUNTIFS(Spielplan!$B$5:$B$44,A16,Spielplan!$C$5:$C$44,A15)+COUNTIFS(Spielplan!$C$5:$C$44,A16,Spielplan!$B$5:$B$44,A15)+COUNTIFS(Spielplan!$E$5:$E$44,A16,Spielplan!$F$5:$F$44,A15)+COUNTIFS(Spielplan!$F$5:$F$44,A16,Spielplan!$E$5:$E$44,A15))&gt;0) + --((COUNTIFS(Spielplan!$B$5:$B$44,A16,Spielplan!$C$5:$C$44,A17)+COUNTIFS(Spielplan!$C$5:$C$44,A16,Spielplan!$B$5:$B$44,A17)+COUNTIFS(Spielplan!$E$5:$E$44,A16,Spielplan!$F$5:$F$44,A17)+COUNTIFS(Spielplan!$F$5:$F$44,A16,Spielplan!$E$5:$E$44,A17))&gt;0) + --((COUNTIFS(Spielplan!$B$5:$B$44,A16,Spielplan!$C$5:$C$44,A18)+COUNTIFS(Spielplan!$C$5:$C$44,A16,Spielplan!$B$5:$B$44,A18)+COUNTIFS(Spielplan!$E$5:$E$44,A16,Spielplan!$F$5:$F$44,A18)+COUNTIFS(Spielplan!$F$5:$F$44,A16,Spielplan!$E$5:$E$44,A18))&gt;0) + --((COUNTIFS(Spielplan!$B$5:$B$44,A16,Spielplan!$C$5:$C$44,A19)+COUNTIFS(Spielplan!$C$5:$C$44,A16,Spielplan!$B$5:$B$44,A19)+COUNTIFS(Spielplan!$E$5:$E$44,A16,Spielplan!$F$5:$F$44,A19)+COUNTIFS(Spielplan!$F$5:$F$44,A16,Spielplan!$E$5:$E$44,A19))&gt;0) + --((COUNTIFS(Spielplan!$B$5:$B$44,A16,Spielplan!$C$5:$C$44,A20)+COUNTIFS(Spielplan!$C$5:$C$44,A16,Spielplan!$B$5:$B$44,A20)+COUNTIFS(Spielplan!$E$5:$E$44,A16,Spielplan!$F$5:$F$44,A20)+COUNTIFS(Spielplan!$F$5:$F$44,A16,Spielplan!$E$5:$E$44,A20))&gt;0) + --((COUNTIFS(Spielplan!$B$5:$B$44,A16,Spielplan!$C$5:$C$44,A21)+COUNTIFS(Spielplan!$C$5:$C$44,A16,Spielplan!$B$5:$B$44,A21)+COUNTIFS(Spielplan!$E$5:$E$44,A16,Spielplan!$F$5:$F$44,A21)+COUNTIFS(Spielplan!$F$5:$F$44,A16,Spielplan!$E$5:$E$44,A21))&gt;0) + --((COUNTIFS(Spielplan!$B$5:$B$44,A16,Spielplan!$C$5:$C$44,A22)+COUNTIFS(Spielplan!$C$5:$C$44,A16,Spielplan!$B$5:$B$44,A22)+COUNTIFS(Spielplan!$E$5:$E$44,A16,Spielplan!$F$5:$F$44,A22)+COUNTIFS(Spielplan!$F$5:$F$44,A16,Spielplan!$E$5:$E$44,A22))&gt;0) + --((COUNTIFS(Spielplan!$B$5:$B$44,A16,Spielplan!$C$5:$C$44,A23)+COUNTIFS(Spielplan!$C$5:$C$44,A16,Spielplan!$B$5:$B$44,A23)+COUNTIFS(Spielplan!$E$5:$E$44,A16,Spielplan!$F$5:$F$44,A23)+COUNTIFS(Spielplan!$F$5:$F$44,A16,Spielplan!$E$5:$E$44,A23))&gt;0) + --((COUNTIFS(Spielplan!$B$5:$B$44,A16,Spielplan!$C$5:$C$44,A24)+COUNTIFS(Spielplan!$C$5:$C$44,A16,Spielplan!$B$5:$B$44,A24)+COUNTIFS(Spielplan!$E$5:$E$44,A16,Spielplan!$F$5:$F$44,A24)+COUNTIFS(Spielplan!$F$5:$F$44,A16,Spielplan!$E$5:$E$44,A24))&gt;0) + --((COUNTIFS(Spielplan!$B$5:$B$44,A16,Spielplan!$C$5:$C$44,A25)+COUNTIFS(Spielplan!$C$5:$C$44,A16,Spielplan!$B$5:$B$44,A25)+COUNTIFS(Spielplan!$E$5:$E$44,A16,Spielplan!$F$5:$F$44,A25)+COUNTIFS(Spielplan!$F$5:$F$44,A16,Spielplan!$E$5:$E$44,A25))&gt;0) + --((COUNTIFS(Spielplan!$B$5:$B$44,A16,Spielplan!$C$5:$C$44,A26)+COUNTIFS(Spielplan!$C$5:$C$44,A16,Spielplan!$B$5:$B$44,A26)+COUNTIFS(Spielplan!$E$5:$E$44,A16,Spielplan!$F$5:$F$44,A26)+COUNTIFS(Spielplan!$F$5:$F$44,A16,Spielplan!$E$5:$E$44,A26))&gt;0))</f>
        <v>5</v>
      </c>
    </row>
    <row r="17" spans="1:7">
      <c r="A17" s="21" t="str">
        <f>IF(7&lt;=Start!$B$6,INDEX(Start!$B$11:$B$26,7),"")</f>
        <v/>
      </c>
      <c r="B17" s="48" t="str">
        <f>IF(A17="","",INDEX(Rangliste!$K$5:$K$20,7))</f>
        <v/>
      </c>
      <c r="C17" s="48" t="str">
        <f>IF(A17="","",INDEX(Rangliste!$L$5:$L$20,7))</f>
        <v/>
      </c>
      <c r="D17" s="48" t="str">
        <f>IF(A17="","",INDEX(Rangliste!$M$5:$M$20,7))</f>
        <v/>
      </c>
      <c r="E17" s="53" t="str">
        <f>IF(A17="","",INDEX(Rangliste!$N$5:$N$20,7))</f>
        <v/>
      </c>
      <c r="F17" s="48" t="str">
        <f>IF(A17="","",INDEX(Rangliste!$O$5:$O$20,7))</f>
        <v/>
      </c>
      <c r="G17" s="49" t="str">
        <f>IF(A17="","",--((COUNTIFS(Spielplan!$B$5:$B$44,A17,Spielplan!$C$5:$C$44,A11)+COUNTIFS(Spielplan!$C$5:$C$44,A17,Spielplan!$B$5:$B$44,A11)+COUNTIFS(Spielplan!$E$5:$E$44,A17,Spielplan!$F$5:$F$44,A11)+COUNTIFS(Spielplan!$F$5:$F$44,A17,Spielplan!$E$5:$E$44,A11))&gt;0) + --((COUNTIFS(Spielplan!$B$5:$B$44,A17,Spielplan!$C$5:$C$44,A12)+COUNTIFS(Spielplan!$C$5:$C$44,A17,Spielplan!$B$5:$B$44,A12)+COUNTIFS(Spielplan!$E$5:$E$44,A17,Spielplan!$F$5:$F$44,A12)+COUNTIFS(Spielplan!$F$5:$F$44,A17,Spielplan!$E$5:$E$44,A12))&gt;0) + --((COUNTIFS(Spielplan!$B$5:$B$44,A17,Spielplan!$C$5:$C$44,A13)+COUNTIFS(Spielplan!$C$5:$C$44,A17,Spielplan!$B$5:$B$44,A13)+COUNTIFS(Spielplan!$E$5:$E$44,A17,Spielplan!$F$5:$F$44,A13)+COUNTIFS(Spielplan!$F$5:$F$44,A17,Spielplan!$E$5:$E$44,A13))&gt;0) + --((COUNTIFS(Spielplan!$B$5:$B$44,A17,Spielplan!$C$5:$C$44,A14)+COUNTIFS(Spielplan!$C$5:$C$44,A17,Spielplan!$B$5:$B$44,A14)+COUNTIFS(Spielplan!$E$5:$E$44,A17,Spielplan!$F$5:$F$44,A14)+COUNTIFS(Spielplan!$F$5:$F$44,A17,Spielplan!$E$5:$E$44,A14))&gt;0) + --((COUNTIFS(Spielplan!$B$5:$B$44,A17,Spielplan!$C$5:$C$44,A15)+COUNTIFS(Spielplan!$C$5:$C$44,A17,Spielplan!$B$5:$B$44,A15)+COUNTIFS(Spielplan!$E$5:$E$44,A17,Spielplan!$F$5:$F$44,A15)+COUNTIFS(Spielplan!$F$5:$F$44,A17,Spielplan!$E$5:$E$44,A15))&gt;0) + --((COUNTIFS(Spielplan!$B$5:$B$44,A17,Spielplan!$C$5:$C$44,A16)+COUNTIFS(Spielplan!$C$5:$C$44,A17,Spielplan!$B$5:$B$44,A16)+COUNTIFS(Spielplan!$E$5:$E$44,A17,Spielplan!$F$5:$F$44,A16)+COUNTIFS(Spielplan!$F$5:$F$44,A17,Spielplan!$E$5:$E$44,A16))&gt;0) + --((COUNTIFS(Spielplan!$B$5:$B$44,A17,Spielplan!$C$5:$C$44,A18)+COUNTIFS(Spielplan!$C$5:$C$44,A17,Spielplan!$B$5:$B$44,A18)+COUNTIFS(Spielplan!$E$5:$E$44,A17,Spielplan!$F$5:$F$44,A18)+COUNTIFS(Spielplan!$F$5:$F$44,A17,Spielplan!$E$5:$E$44,A18))&gt;0) + --((COUNTIFS(Spielplan!$B$5:$B$44,A17,Spielplan!$C$5:$C$44,A19)+COUNTIFS(Spielplan!$C$5:$C$44,A17,Spielplan!$B$5:$B$44,A19)+COUNTIFS(Spielplan!$E$5:$E$44,A17,Spielplan!$F$5:$F$44,A19)+COUNTIFS(Spielplan!$F$5:$F$44,A17,Spielplan!$E$5:$E$44,A19))&gt;0) + --((COUNTIFS(Spielplan!$B$5:$B$44,A17,Spielplan!$C$5:$C$44,A20)+COUNTIFS(Spielplan!$C$5:$C$44,A17,Spielplan!$B$5:$B$44,A20)+COUNTIFS(Spielplan!$E$5:$E$44,A17,Spielplan!$F$5:$F$44,A20)+COUNTIFS(Spielplan!$F$5:$F$44,A17,Spielplan!$E$5:$E$44,A20))&gt;0) + --((COUNTIFS(Spielplan!$B$5:$B$44,A17,Spielplan!$C$5:$C$44,A21)+COUNTIFS(Spielplan!$C$5:$C$44,A17,Spielplan!$B$5:$B$44,A21)+COUNTIFS(Spielplan!$E$5:$E$44,A17,Spielplan!$F$5:$F$44,A21)+COUNTIFS(Spielplan!$F$5:$F$44,A17,Spielplan!$E$5:$E$44,A21))&gt;0) + --((COUNTIFS(Spielplan!$B$5:$B$44,A17,Spielplan!$C$5:$C$44,A22)+COUNTIFS(Spielplan!$C$5:$C$44,A17,Spielplan!$B$5:$B$44,A22)+COUNTIFS(Spielplan!$E$5:$E$44,A17,Spielplan!$F$5:$F$44,A22)+COUNTIFS(Spielplan!$F$5:$F$44,A17,Spielplan!$E$5:$E$44,A22))&gt;0) + --((COUNTIFS(Spielplan!$B$5:$B$44,A17,Spielplan!$C$5:$C$44,A23)+COUNTIFS(Spielplan!$C$5:$C$44,A17,Spielplan!$B$5:$B$44,A23)+COUNTIFS(Spielplan!$E$5:$E$44,A17,Spielplan!$F$5:$F$44,A23)+COUNTIFS(Spielplan!$F$5:$F$44,A17,Spielplan!$E$5:$E$44,A23))&gt;0) + --((COUNTIFS(Spielplan!$B$5:$B$44,A17,Spielplan!$C$5:$C$44,A24)+COUNTIFS(Spielplan!$C$5:$C$44,A17,Spielplan!$B$5:$B$44,A24)+COUNTIFS(Spielplan!$E$5:$E$44,A17,Spielplan!$F$5:$F$44,A24)+COUNTIFS(Spielplan!$F$5:$F$44,A17,Spielplan!$E$5:$E$44,A24))&gt;0) + --((COUNTIFS(Spielplan!$B$5:$B$44,A17,Spielplan!$C$5:$C$44,A25)+COUNTIFS(Spielplan!$C$5:$C$44,A17,Spielplan!$B$5:$B$44,A25)+COUNTIFS(Spielplan!$E$5:$E$44,A17,Spielplan!$F$5:$F$44,A25)+COUNTIFS(Spielplan!$F$5:$F$44,A17,Spielplan!$E$5:$E$44,A25))&gt;0) + --((COUNTIFS(Spielplan!$B$5:$B$44,A17,Spielplan!$C$5:$C$44,A26)+COUNTIFS(Spielplan!$C$5:$C$44,A17,Spielplan!$B$5:$B$44,A26)+COUNTIFS(Spielplan!$E$5:$E$44,A17,Spielplan!$F$5:$F$44,A26)+COUNTIFS(Spielplan!$F$5:$F$44,A17,Spielplan!$E$5:$E$44,A26))&gt;0))</f>
        <v/>
      </c>
    </row>
    <row r="18" spans="1:7">
      <c r="A18" s="21" t="str">
        <f>IF(8&lt;=Start!$B$6,INDEX(Start!$B$11:$B$26,8),"")</f>
        <v/>
      </c>
      <c r="B18" s="48" t="str">
        <f>IF(A18="","",INDEX(Rangliste!$K$5:$K$20,8))</f>
        <v/>
      </c>
      <c r="C18" s="48" t="str">
        <f>IF(A18="","",INDEX(Rangliste!$L$5:$L$20,8))</f>
        <v/>
      </c>
      <c r="D18" s="48" t="str">
        <f>IF(A18="","",INDEX(Rangliste!$M$5:$M$20,8))</f>
        <v/>
      </c>
      <c r="E18" s="53" t="str">
        <f>IF(A18="","",INDEX(Rangliste!$N$5:$N$20,8))</f>
        <v/>
      </c>
      <c r="F18" s="48" t="str">
        <f>IF(A18="","",INDEX(Rangliste!$O$5:$O$20,8))</f>
        <v/>
      </c>
      <c r="G18" s="49" t="str">
        <f>IF(A18="","",--((COUNTIFS(Spielplan!$B$5:$B$44,A18,Spielplan!$C$5:$C$44,A11)+COUNTIFS(Spielplan!$C$5:$C$44,A18,Spielplan!$B$5:$B$44,A11)+COUNTIFS(Spielplan!$E$5:$E$44,A18,Spielplan!$F$5:$F$44,A11)+COUNTIFS(Spielplan!$F$5:$F$44,A18,Spielplan!$E$5:$E$44,A11))&gt;0) + --((COUNTIFS(Spielplan!$B$5:$B$44,A18,Spielplan!$C$5:$C$44,A12)+COUNTIFS(Spielplan!$C$5:$C$44,A18,Spielplan!$B$5:$B$44,A12)+COUNTIFS(Spielplan!$E$5:$E$44,A18,Spielplan!$F$5:$F$44,A12)+COUNTIFS(Spielplan!$F$5:$F$44,A18,Spielplan!$E$5:$E$44,A12))&gt;0) + --((COUNTIFS(Spielplan!$B$5:$B$44,A18,Spielplan!$C$5:$C$44,A13)+COUNTIFS(Spielplan!$C$5:$C$44,A18,Spielplan!$B$5:$B$44,A13)+COUNTIFS(Spielplan!$E$5:$E$44,A18,Spielplan!$F$5:$F$44,A13)+COUNTIFS(Spielplan!$F$5:$F$44,A18,Spielplan!$E$5:$E$44,A13))&gt;0) + --((COUNTIFS(Spielplan!$B$5:$B$44,A18,Spielplan!$C$5:$C$44,A14)+COUNTIFS(Spielplan!$C$5:$C$44,A18,Spielplan!$B$5:$B$44,A14)+COUNTIFS(Spielplan!$E$5:$E$44,A18,Spielplan!$F$5:$F$44,A14)+COUNTIFS(Spielplan!$F$5:$F$44,A18,Spielplan!$E$5:$E$44,A14))&gt;0) + --((COUNTIFS(Spielplan!$B$5:$B$44,A18,Spielplan!$C$5:$C$44,A15)+COUNTIFS(Spielplan!$C$5:$C$44,A18,Spielplan!$B$5:$B$44,A15)+COUNTIFS(Spielplan!$E$5:$E$44,A18,Spielplan!$F$5:$F$44,A15)+COUNTIFS(Spielplan!$F$5:$F$44,A18,Spielplan!$E$5:$E$44,A15))&gt;0) + --((COUNTIFS(Spielplan!$B$5:$B$44,A18,Spielplan!$C$5:$C$44,A16)+COUNTIFS(Spielplan!$C$5:$C$44,A18,Spielplan!$B$5:$B$44,A16)+COUNTIFS(Spielplan!$E$5:$E$44,A18,Spielplan!$F$5:$F$44,A16)+COUNTIFS(Spielplan!$F$5:$F$44,A18,Spielplan!$E$5:$E$44,A16))&gt;0) + --((COUNTIFS(Spielplan!$B$5:$B$44,A18,Spielplan!$C$5:$C$44,A17)+COUNTIFS(Spielplan!$C$5:$C$44,A18,Spielplan!$B$5:$B$44,A17)+COUNTIFS(Spielplan!$E$5:$E$44,A18,Spielplan!$F$5:$F$44,A17)+COUNTIFS(Spielplan!$F$5:$F$44,A18,Spielplan!$E$5:$E$44,A17))&gt;0) + --((COUNTIFS(Spielplan!$B$5:$B$44,A18,Spielplan!$C$5:$C$44,A19)+COUNTIFS(Spielplan!$C$5:$C$44,A18,Spielplan!$B$5:$B$44,A19)+COUNTIFS(Spielplan!$E$5:$E$44,A18,Spielplan!$F$5:$F$44,A19)+COUNTIFS(Spielplan!$F$5:$F$44,A18,Spielplan!$E$5:$E$44,A19))&gt;0) + --((COUNTIFS(Spielplan!$B$5:$B$44,A18,Spielplan!$C$5:$C$44,A20)+COUNTIFS(Spielplan!$C$5:$C$44,A18,Spielplan!$B$5:$B$44,A20)+COUNTIFS(Spielplan!$E$5:$E$44,A18,Spielplan!$F$5:$F$44,A20)+COUNTIFS(Spielplan!$F$5:$F$44,A18,Spielplan!$E$5:$E$44,A20))&gt;0) + --((COUNTIFS(Spielplan!$B$5:$B$44,A18,Spielplan!$C$5:$C$44,A21)+COUNTIFS(Spielplan!$C$5:$C$44,A18,Spielplan!$B$5:$B$44,A21)+COUNTIFS(Spielplan!$E$5:$E$44,A18,Spielplan!$F$5:$F$44,A21)+COUNTIFS(Spielplan!$F$5:$F$44,A18,Spielplan!$E$5:$E$44,A21))&gt;0) + --((COUNTIFS(Spielplan!$B$5:$B$44,A18,Spielplan!$C$5:$C$44,A22)+COUNTIFS(Spielplan!$C$5:$C$44,A18,Spielplan!$B$5:$B$44,A22)+COUNTIFS(Spielplan!$E$5:$E$44,A18,Spielplan!$F$5:$F$44,A22)+COUNTIFS(Spielplan!$F$5:$F$44,A18,Spielplan!$E$5:$E$44,A22))&gt;0) + --((COUNTIFS(Spielplan!$B$5:$B$44,A18,Spielplan!$C$5:$C$44,A23)+COUNTIFS(Spielplan!$C$5:$C$44,A18,Spielplan!$B$5:$B$44,A23)+COUNTIFS(Spielplan!$E$5:$E$44,A18,Spielplan!$F$5:$F$44,A23)+COUNTIFS(Spielplan!$F$5:$F$44,A18,Spielplan!$E$5:$E$44,A23))&gt;0) + --((COUNTIFS(Spielplan!$B$5:$B$44,A18,Spielplan!$C$5:$C$44,A24)+COUNTIFS(Spielplan!$C$5:$C$44,A18,Spielplan!$B$5:$B$44,A24)+COUNTIFS(Spielplan!$E$5:$E$44,A18,Spielplan!$F$5:$F$44,A24)+COUNTIFS(Spielplan!$F$5:$F$44,A18,Spielplan!$E$5:$E$44,A24))&gt;0) + --((COUNTIFS(Spielplan!$B$5:$B$44,A18,Spielplan!$C$5:$C$44,A25)+COUNTIFS(Spielplan!$C$5:$C$44,A18,Spielplan!$B$5:$B$44,A25)+COUNTIFS(Spielplan!$E$5:$E$44,A18,Spielplan!$F$5:$F$44,A25)+COUNTIFS(Spielplan!$F$5:$F$44,A18,Spielplan!$E$5:$E$44,A25))&gt;0) + --((COUNTIFS(Spielplan!$B$5:$B$44,A18,Spielplan!$C$5:$C$44,A26)+COUNTIFS(Spielplan!$C$5:$C$44,A18,Spielplan!$B$5:$B$44,A26)+COUNTIFS(Spielplan!$E$5:$E$44,A18,Spielplan!$F$5:$F$44,A26)+COUNTIFS(Spielplan!$F$5:$F$44,A18,Spielplan!$E$5:$E$44,A26))&gt;0))</f>
        <v/>
      </c>
    </row>
    <row r="19" spans="1:7">
      <c r="A19" s="21" t="str">
        <f>IF(9&lt;=Start!$B$6,INDEX(Start!$B$11:$B$26,9),"")</f>
        <v/>
      </c>
      <c r="B19" s="48" t="str">
        <f>IF(A19="","",INDEX(Rangliste!$K$5:$K$20,9))</f>
        <v/>
      </c>
      <c r="C19" s="48" t="str">
        <f>IF(A19="","",INDEX(Rangliste!$L$5:$L$20,9))</f>
        <v/>
      </c>
      <c r="D19" s="48" t="str">
        <f>IF(A19="","",INDEX(Rangliste!$M$5:$M$20,9))</f>
        <v/>
      </c>
      <c r="E19" s="53" t="str">
        <f>IF(A19="","",INDEX(Rangliste!$N$5:$N$20,9))</f>
        <v/>
      </c>
      <c r="F19" s="48" t="str">
        <f>IF(A19="","",INDEX(Rangliste!$O$5:$O$20,9))</f>
        <v/>
      </c>
      <c r="G19" s="49" t="str">
        <f>IF(A19="","",--((COUNTIFS(Spielplan!$B$5:$B$44,A19,Spielplan!$C$5:$C$44,A11)+COUNTIFS(Spielplan!$C$5:$C$44,A19,Spielplan!$B$5:$B$44,A11)+COUNTIFS(Spielplan!$E$5:$E$44,A19,Spielplan!$F$5:$F$44,A11)+COUNTIFS(Spielplan!$F$5:$F$44,A19,Spielplan!$E$5:$E$44,A11))&gt;0) + --((COUNTIFS(Spielplan!$B$5:$B$44,A19,Spielplan!$C$5:$C$44,A12)+COUNTIFS(Spielplan!$C$5:$C$44,A19,Spielplan!$B$5:$B$44,A12)+COUNTIFS(Spielplan!$E$5:$E$44,A19,Spielplan!$F$5:$F$44,A12)+COUNTIFS(Spielplan!$F$5:$F$44,A19,Spielplan!$E$5:$E$44,A12))&gt;0) + --((COUNTIFS(Spielplan!$B$5:$B$44,A19,Spielplan!$C$5:$C$44,A13)+COUNTIFS(Spielplan!$C$5:$C$44,A19,Spielplan!$B$5:$B$44,A13)+COUNTIFS(Spielplan!$E$5:$E$44,A19,Spielplan!$F$5:$F$44,A13)+COUNTIFS(Spielplan!$F$5:$F$44,A19,Spielplan!$E$5:$E$44,A13))&gt;0) + --((COUNTIFS(Spielplan!$B$5:$B$44,A19,Spielplan!$C$5:$C$44,A14)+COUNTIFS(Spielplan!$C$5:$C$44,A19,Spielplan!$B$5:$B$44,A14)+COUNTIFS(Spielplan!$E$5:$E$44,A19,Spielplan!$F$5:$F$44,A14)+COUNTIFS(Spielplan!$F$5:$F$44,A19,Spielplan!$E$5:$E$44,A14))&gt;0) + --((COUNTIFS(Spielplan!$B$5:$B$44,A19,Spielplan!$C$5:$C$44,A15)+COUNTIFS(Spielplan!$C$5:$C$44,A19,Spielplan!$B$5:$B$44,A15)+COUNTIFS(Spielplan!$E$5:$E$44,A19,Spielplan!$F$5:$F$44,A15)+COUNTIFS(Spielplan!$F$5:$F$44,A19,Spielplan!$E$5:$E$44,A15))&gt;0) + --((COUNTIFS(Spielplan!$B$5:$B$44,A19,Spielplan!$C$5:$C$44,A16)+COUNTIFS(Spielplan!$C$5:$C$44,A19,Spielplan!$B$5:$B$44,A16)+COUNTIFS(Spielplan!$E$5:$E$44,A19,Spielplan!$F$5:$F$44,A16)+COUNTIFS(Spielplan!$F$5:$F$44,A19,Spielplan!$E$5:$E$44,A16))&gt;0) + --((COUNTIFS(Spielplan!$B$5:$B$44,A19,Spielplan!$C$5:$C$44,A17)+COUNTIFS(Spielplan!$C$5:$C$44,A19,Spielplan!$B$5:$B$44,A17)+COUNTIFS(Spielplan!$E$5:$E$44,A19,Spielplan!$F$5:$F$44,A17)+COUNTIFS(Spielplan!$F$5:$F$44,A19,Spielplan!$E$5:$E$44,A17))&gt;0) + --((COUNTIFS(Spielplan!$B$5:$B$44,A19,Spielplan!$C$5:$C$44,A18)+COUNTIFS(Spielplan!$C$5:$C$44,A19,Spielplan!$B$5:$B$44,A18)+COUNTIFS(Spielplan!$E$5:$E$44,A19,Spielplan!$F$5:$F$44,A18)+COUNTIFS(Spielplan!$F$5:$F$44,A19,Spielplan!$E$5:$E$44,A18))&gt;0) + --((COUNTIFS(Spielplan!$B$5:$B$44,A19,Spielplan!$C$5:$C$44,A20)+COUNTIFS(Spielplan!$C$5:$C$44,A19,Spielplan!$B$5:$B$44,A20)+COUNTIFS(Spielplan!$E$5:$E$44,A19,Spielplan!$F$5:$F$44,A20)+COUNTIFS(Spielplan!$F$5:$F$44,A19,Spielplan!$E$5:$E$44,A20))&gt;0) + --((COUNTIFS(Spielplan!$B$5:$B$44,A19,Spielplan!$C$5:$C$44,A21)+COUNTIFS(Spielplan!$C$5:$C$44,A19,Spielplan!$B$5:$B$44,A21)+COUNTIFS(Spielplan!$E$5:$E$44,A19,Spielplan!$F$5:$F$44,A21)+COUNTIFS(Spielplan!$F$5:$F$44,A19,Spielplan!$E$5:$E$44,A21))&gt;0) + --((COUNTIFS(Spielplan!$B$5:$B$44,A19,Spielplan!$C$5:$C$44,A22)+COUNTIFS(Spielplan!$C$5:$C$44,A19,Spielplan!$B$5:$B$44,A22)+COUNTIFS(Spielplan!$E$5:$E$44,A19,Spielplan!$F$5:$F$44,A22)+COUNTIFS(Spielplan!$F$5:$F$44,A19,Spielplan!$E$5:$E$44,A22))&gt;0) + --((COUNTIFS(Spielplan!$B$5:$B$44,A19,Spielplan!$C$5:$C$44,A23)+COUNTIFS(Spielplan!$C$5:$C$44,A19,Spielplan!$B$5:$B$44,A23)+COUNTIFS(Spielplan!$E$5:$E$44,A19,Spielplan!$F$5:$F$44,A23)+COUNTIFS(Spielplan!$F$5:$F$44,A19,Spielplan!$E$5:$E$44,A23))&gt;0) + --((COUNTIFS(Spielplan!$B$5:$B$44,A19,Spielplan!$C$5:$C$44,A24)+COUNTIFS(Spielplan!$C$5:$C$44,A19,Spielplan!$B$5:$B$44,A24)+COUNTIFS(Spielplan!$E$5:$E$44,A19,Spielplan!$F$5:$F$44,A24)+COUNTIFS(Spielplan!$F$5:$F$44,A19,Spielplan!$E$5:$E$44,A24))&gt;0) + --((COUNTIFS(Spielplan!$B$5:$B$44,A19,Spielplan!$C$5:$C$44,A25)+COUNTIFS(Spielplan!$C$5:$C$44,A19,Spielplan!$B$5:$B$44,A25)+COUNTIFS(Spielplan!$E$5:$E$44,A19,Spielplan!$F$5:$F$44,A25)+COUNTIFS(Spielplan!$F$5:$F$44,A19,Spielplan!$E$5:$E$44,A25))&gt;0) + --((COUNTIFS(Spielplan!$B$5:$B$44,A19,Spielplan!$C$5:$C$44,A26)+COUNTIFS(Spielplan!$C$5:$C$44,A19,Spielplan!$B$5:$B$44,A26)+COUNTIFS(Spielplan!$E$5:$E$44,A19,Spielplan!$F$5:$F$44,A26)+COUNTIFS(Spielplan!$F$5:$F$44,A19,Spielplan!$E$5:$E$44,A26))&gt;0))</f>
        <v/>
      </c>
    </row>
    <row r="20" spans="1:7">
      <c r="A20" s="21" t="str">
        <f>IF(10&lt;=Start!$B$6,INDEX(Start!$B$11:$B$26,10),"")</f>
        <v/>
      </c>
      <c r="B20" s="48" t="str">
        <f>IF(A20="","",INDEX(Rangliste!$K$5:$K$20,10))</f>
        <v/>
      </c>
      <c r="C20" s="48" t="str">
        <f>IF(A20="","",INDEX(Rangliste!$L$5:$L$20,10))</f>
        <v/>
      </c>
      <c r="D20" s="48" t="str">
        <f>IF(A20="","",INDEX(Rangliste!$M$5:$M$20,10))</f>
        <v/>
      </c>
      <c r="E20" s="53" t="str">
        <f>IF(A20="","",INDEX(Rangliste!$N$5:$N$20,10))</f>
        <v/>
      </c>
      <c r="F20" s="48" t="str">
        <f>IF(A20="","",INDEX(Rangliste!$O$5:$O$20,10))</f>
        <v/>
      </c>
      <c r="G20" s="49" t="str">
        <f>IF(A20="","",--((COUNTIFS(Spielplan!$B$5:$B$44,A20,Spielplan!$C$5:$C$44,A11)+COUNTIFS(Spielplan!$C$5:$C$44,A20,Spielplan!$B$5:$B$44,A11)+COUNTIFS(Spielplan!$E$5:$E$44,A20,Spielplan!$F$5:$F$44,A11)+COUNTIFS(Spielplan!$F$5:$F$44,A20,Spielplan!$E$5:$E$44,A11))&gt;0) + --((COUNTIFS(Spielplan!$B$5:$B$44,A20,Spielplan!$C$5:$C$44,A12)+COUNTIFS(Spielplan!$C$5:$C$44,A20,Spielplan!$B$5:$B$44,A12)+COUNTIFS(Spielplan!$E$5:$E$44,A20,Spielplan!$F$5:$F$44,A12)+COUNTIFS(Spielplan!$F$5:$F$44,A20,Spielplan!$E$5:$E$44,A12))&gt;0) + --((COUNTIFS(Spielplan!$B$5:$B$44,A20,Spielplan!$C$5:$C$44,A13)+COUNTIFS(Spielplan!$C$5:$C$44,A20,Spielplan!$B$5:$B$44,A13)+COUNTIFS(Spielplan!$E$5:$E$44,A20,Spielplan!$F$5:$F$44,A13)+COUNTIFS(Spielplan!$F$5:$F$44,A20,Spielplan!$E$5:$E$44,A13))&gt;0) + --((COUNTIFS(Spielplan!$B$5:$B$44,A20,Spielplan!$C$5:$C$44,A14)+COUNTIFS(Spielplan!$C$5:$C$44,A20,Spielplan!$B$5:$B$44,A14)+COUNTIFS(Spielplan!$E$5:$E$44,A20,Spielplan!$F$5:$F$44,A14)+COUNTIFS(Spielplan!$F$5:$F$44,A20,Spielplan!$E$5:$E$44,A14))&gt;0) + --((COUNTIFS(Spielplan!$B$5:$B$44,A20,Spielplan!$C$5:$C$44,A15)+COUNTIFS(Spielplan!$C$5:$C$44,A20,Spielplan!$B$5:$B$44,A15)+COUNTIFS(Spielplan!$E$5:$E$44,A20,Spielplan!$F$5:$F$44,A15)+COUNTIFS(Spielplan!$F$5:$F$44,A20,Spielplan!$E$5:$E$44,A15))&gt;0) + --((COUNTIFS(Spielplan!$B$5:$B$44,A20,Spielplan!$C$5:$C$44,A16)+COUNTIFS(Spielplan!$C$5:$C$44,A20,Spielplan!$B$5:$B$44,A16)+COUNTIFS(Spielplan!$E$5:$E$44,A20,Spielplan!$F$5:$F$44,A16)+COUNTIFS(Spielplan!$F$5:$F$44,A20,Spielplan!$E$5:$E$44,A16))&gt;0) + --((COUNTIFS(Spielplan!$B$5:$B$44,A20,Spielplan!$C$5:$C$44,A17)+COUNTIFS(Spielplan!$C$5:$C$44,A20,Spielplan!$B$5:$B$44,A17)+COUNTIFS(Spielplan!$E$5:$E$44,A20,Spielplan!$F$5:$F$44,A17)+COUNTIFS(Spielplan!$F$5:$F$44,A20,Spielplan!$E$5:$E$44,A17))&gt;0) + --((COUNTIFS(Spielplan!$B$5:$B$44,A20,Spielplan!$C$5:$C$44,A18)+COUNTIFS(Spielplan!$C$5:$C$44,A20,Spielplan!$B$5:$B$44,A18)+COUNTIFS(Spielplan!$E$5:$E$44,A20,Spielplan!$F$5:$F$44,A18)+COUNTIFS(Spielplan!$F$5:$F$44,A20,Spielplan!$E$5:$E$44,A18))&gt;0) + --((COUNTIFS(Spielplan!$B$5:$B$44,A20,Spielplan!$C$5:$C$44,A19)+COUNTIFS(Spielplan!$C$5:$C$44,A20,Spielplan!$B$5:$B$44,A19)+COUNTIFS(Spielplan!$E$5:$E$44,A20,Spielplan!$F$5:$F$44,A19)+COUNTIFS(Spielplan!$F$5:$F$44,A20,Spielplan!$E$5:$E$44,A19))&gt;0) + --((COUNTIFS(Spielplan!$B$5:$B$44,A20,Spielplan!$C$5:$C$44,A21)+COUNTIFS(Spielplan!$C$5:$C$44,A20,Spielplan!$B$5:$B$44,A21)+COUNTIFS(Spielplan!$E$5:$E$44,A20,Spielplan!$F$5:$F$44,A21)+COUNTIFS(Spielplan!$F$5:$F$44,A20,Spielplan!$E$5:$E$44,A21))&gt;0) + --((COUNTIFS(Spielplan!$B$5:$B$44,A20,Spielplan!$C$5:$C$44,A22)+COUNTIFS(Spielplan!$C$5:$C$44,A20,Spielplan!$B$5:$B$44,A22)+COUNTIFS(Spielplan!$E$5:$E$44,A20,Spielplan!$F$5:$F$44,A22)+COUNTIFS(Spielplan!$F$5:$F$44,A20,Spielplan!$E$5:$E$44,A22))&gt;0) + --((COUNTIFS(Spielplan!$B$5:$B$44,A20,Spielplan!$C$5:$C$44,A23)+COUNTIFS(Spielplan!$C$5:$C$44,A20,Spielplan!$B$5:$B$44,A23)+COUNTIFS(Spielplan!$E$5:$E$44,A20,Spielplan!$F$5:$F$44,A23)+COUNTIFS(Spielplan!$F$5:$F$44,A20,Spielplan!$E$5:$E$44,A23))&gt;0) + --((COUNTIFS(Spielplan!$B$5:$B$44,A20,Spielplan!$C$5:$C$44,A24)+COUNTIFS(Spielplan!$C$5:$C$44,A20,Spielplan!$B$5:$B$44,A24)+COUNTIFS(Spielplan!$E$5:$E$44,A20,Spielplan!$F$5:$F$44,A24)+COUNTIFS(Spielplan!$F$5:$F$44,A20,Spielplan!$E$5:$E$44,A24))&gt;0) + --((COUNTIFS(Spielplan!$B$5:$B$44,A20,Spielplan!$C$5:$C$44,A25)+COUNTIFS(Spielplan!$C$5:$C$44,A20,Spielplan!$B$5:$B$44,A25)+COUNTIFS(Spielplan!$E$5:$E$44,A20,Spielplan!$F$5:$F$44,A25)+COUNTIFS(Spielplan!$F$5:$F$44,A20,Spielplan!$E$5:$E$44,A25))&gt;0) + --((COUNTIFS(Spielplan!$B$5:$B$44,A20,Spielplan!$C$5:$C$44,A26)+COUNTIFS(Spielplan!$C$5:$C$44,A20,Spielplan!$B$5:$B$44,A26)+COUNTIFS(Spielplan!$E$5:$E$44,A20,Spielplan!$F$5:$F$44,A26)+COUNTIFS(Spielplan!$F$5:$F$44,A20,Spielplan!$E$5:$E$44,A26))&gt;0))</f>
        <v/>
      </c>
    </row>
    <row r="21" spans="1:7">
      <c r="A21" s="21" t="str">
        <f>IF(11&lt;=Start!$B$6,INDEX(Start!$B$11:$B$26,11),"")</f>
        <v/>
      </c>
      <c r="B21" s="48" t="str">
        <f>IF(A21="","",INDEX(Rangliste!$K$5:$K$20,11))</f>
        <v/>
      </c>
      <c r="C21" s="48" t="str">
        <f>IF(A21="","",INDEX(Rangliste!$L$5:$L$20,11))</f>
        <v/>
      </c>
      <c r="D21" s="48" t="str">
        <f>IF(A21="","",INDEX(Rangliste!$M$5:$M$20,11))</f>
        <v/>
      </c>
      <c r="E21" s="53" t="str">
        <f>IF(A21="","",INDEX(Rangliste!$N$5:$N$20,11))</f>
        <v/>
      </c>
      <c r="F21" s="48" t="str">
        <f>IF(A21="","",INDEX(Rangliste!$O$5:$O$20,11))</f>
        <v/>
      </c>
      <c r="G21" s="49" t="str">
        <f>IF(A21="","",--((COUNTIFS(Spielplan!$B$5:$B$44,A21,Spielplan!$C$5:$C$44,A11)+COUNTIFS(Spielplan!$C$5:$C$44,A21,Spielplan!$B$5:$B$44,A11)+COUNTIFS(Spielplan!$E$5:$E$44,A21,Spielplan!$F$5:$F$44,A11)+COUNTIFS(Spielplan!$F$5:$F$44,A21,Spielplan!$E$5:$E$44,A11))&gt;0) + --((COUNTIFS(Spielplan!$B$5:$B$44,A21,Spielplan!$C$5:$C$44,A12)+COUNTIFS(Spielplan!$C$5:$C$44,A21,Spielplan!$B$5:$B$44,A12)+COUNTIFS(Spielplan!$E$5:$E$44,A21,Spielplan!$F$5:$F$44,A12)+COUNTIFS(Spielplan!$F$5:$F$44,A21,Spielplan!$E$5:$E$44,A12))&gt;0) + --((COUNTIFS(Spielplan!$B$5:$B$44,A21,Spielplan!$C$5:$C$44,A13)+COUNTIFS(Spielplan!$C$5:$C$44,A21,Spielplan!$B$5:$B$44,A13)+COUNTIFS(Spielplan!$E$5:$E$44,A21,Spielplan!$F$5:$F$44,A13)+COUNTIFS(Spielplan!$F$5:$F$44,A21,Spielplan!$E$5:$E$44,A13))&gt;0) + --((COUNTIFS(Spielplan!$B$5:$B$44,A21,Spielplan!$C$5:$C$44,A14)+COUNTIFS(Spielplan!$C$5:$C$44,A21,Spielplan!$B$5:$B$44,A14)+COUNTIFS(Spielplan!$E$5:$E$44,A21,Spielplan!$F$5:$F$44,A14)+COUNTIFS(Spielplan!$F$5:$F$44,A21,Spielplan!$E$5:$E$44,A14))&gt;0) + --((COUNTIFS(Spielplan!$B$5:$B$44,A21,Spielplan!$C$5:$C$44,A15)+COUNTIFS(Spielplan!$C$5:$C$44,A21,Spielplan!$B$5:$B$44,A15)+COUNTIFS(Spielplan!$E$5:$E$44,A21,Spielplan!$F$5:$F$44,A15)+COUNTIFS(Spielplan!$F$5:$F$44,A21,Spielplan!$E$5:$E$44,A15))&gt;0) + --((COUNTIFS(Spielplan!$B$5:$B$44,A21,Spielplan!$C$5:$C$44,A16)+COUNTIFS(Spielplan!$C$5:$C$44,A21,Spielplan!$B$5:$B$44,A16)+COUNTIFS(Spielplan!$E$5:$E$44,A21,Spielplan!$F$5:$F$44,A16)+COUNTIFS(Spielplan!$F$5:$F$44,A21,Spielplan!$E$5:$E$44,A16))&gt;0) + --((COUNTIFS(Spielplan!$B$5:$B$44,A21,Spielplan!$C$5:$C$44,A17)+COUNTIFS(Spielplan!$C$5:$C$44,A21,Spielplan!$B$5:$B$44,A17)+COUNTIFS(Spielplan!$E$5:$E$44,A21,Spielplan!$F$5:$F$44,A17)+COUNTIFS(Spielplan!$F$5:$F$44,A21,Spielplan!$E$5:$E$44,A17))&gt;0) + --((COUNTIFS(Spielplan!$B$5:$B$44,A21,Spielplan!$C$5:$C$44,A18)+COUNTIFS(Spielplan!$C$5:$C$44,A21,Spielplan!$B$5:$B$44,A18)+COUNTIFS(Spielplan!$E$5:$E$44,A21,Spielplan!$F$5:$F$44,A18)+COUNTIFS(Spielplan!$F$5:$F$44,A21,Spielplan!$E$5:$E$44,A18))&gt;0) + --((COUNTIFS(Spielplan!$B$5:$B$44,A21,Spielplan!$C$5:$C$44,A19)+COUNTIFS(Spielplan!$C$5:$C$44,A21,Spielplan!$B$5:$B$44,A19)+COUNTIFS(Spielplan!$E$5:$E$44,A21,Spielplan!$F$5:$F$44,A19)+COUNTIFS(Spielplan!$F$5:$F$44,A21,Spielplan!$E$5:$E$44,A19))&gt;0) + --((COUNTIFS(Spielplan!$B$5:$B$44,A21,Spielplan!$C$5:$C$44,A20)+COUNTIFS(Spielplan!$C$5:$C$44,A21,Spielplan!$B$5:$B$44,A20)+COUNTIFS(Spielplan!$E$5:$E$44,A21,Spielplan!$F$5:$F$44,A20)+COUNTIFS(Spielplan!$F$5:$F$44,A21,Spielplan!$E$5:$E$44,A20))&gt;0) + --((COUNTIFS(Spielplan!$B$5:$B$44,A21,Spielplan!$C$5:$C$44,A22)+COUNTIFS(Spielplan!$C$5:$C$44,A21,Spielplan!$B$5:$B$44,A22)+COUNTIFS(Spielplan!$E$5:$E$44,A21,Spielplan!$F$5:$F$44,A22)+COUNTIFS(Spielplan!$F$5:$F$44,A21,Spielplan!$E$5:$E$44,A22))&gt;0) + --((COUNTIFS(Spielplan!$B$5:$B$44,A21,Spielplan!$C$5:$C$44,A23)+COUNTIFS(Spielplan!$C$5:$C$44,A21,Spielplan!$B$5:$B$44,A23)+COUNTIFS(Spielplan!$E$5:$E$44,A21,Spielplan!$F$5:$F$44,A23)+COUNTIFS(Spielplan!$F$5:$F$44,A21,Spielplan!$E$5:$E$44,A23))&gt;0) + --((COUNTIFS(Spielplan!$B$5:$B$44,A21,Spielplan!$C$5:$C$44,A24)+COUNTIFS(Spielplan!$C$5:$C$44,A21,Spielplan!$B$5:$B$44,A24)+COUNTIFS(Spielplan!$E$5:$E$44,A21,Spielplan!$F$5:$F$44,A24)+COUNTIFS(Spielplan!$F$5:$F$44,A21,Spielplan!$E$5:$E$44,A24))&gt;0) + --((COUNTIFS(Spielplan!$B$5:$B$44,A21,Spielplan!$C$5:$C$44,A25)+COUNTIFS(Spielplan!$C$5:$C$44,A21,Spielplan!$B$5:$B$44,A25)+COUNTIFS(Spielplan!$E$5:$E$44,A21,Spielplan!$F$5:$F$44,A25)+COUNTIFS(Spielplan!$F$5:$F$44,A21,Spielplan!$E$5:$E$44,A25))&gt;0) + --((COUNTIFS(Spielplan!$B$5:$B$44,A21,Spielplan!$C$5:$C$44,A26)+COUNTIFS(Spielplan!$C$5:$C$44,A21,Spielplan!$B$5:$B$44,A26)+COUNTIFS(Spielplan!$E$5:$E$44,A21,Spielplan!$F$5:$F$44,A26)+COUNTIFS(Spielplan!$F$5:$F$44,A21,Spielplan!$E$5:$E$44,A26))&gt;0))</f>
        <v/>
      </c>
    </row>
    <row r="22" spans="1:7">
      <c r="A22" s="21" t="str">
        <f>IF(12&lt;=Start!$B$6,INDEX(Start!$B$11:$B$26,12),"")</f>
        <v/>
      </c>
      <c r="B22" s="48" t="str">
        <f>IF(A22="","",INDEX(Rangliste!$K$5:$K$20,12))</f>
        <v/>
      </c>
      <c r="C22" s="48" t="str">
        <f>IF(A22="","",INDEX(Rangliste!$L$5:$L$20,12))</f>
        <v/>
      </c>
      <c r="D22" s="48" t="str">
        <f>IF(A22="","",INDEX(Rangliste!$M$5:$M$20,12))</f>
        <v/>
      </c>
      <c r="E22" s="53" t="str">
        <f>IF(A22="","",INDEX(Rangliste!$N$5:$N$20,12))</f>
        <v/>
      </c>
      <c r="F22" s="48" t="str">
        <f>IF(A22="","",INDEX(Rangliste!$O$5:$O$20,12))</f>
        <v/>
      </c>
      <c r="G22" s="49" t="str">
        <f>IF(A22="","",--((COUNTIFS(Spielplan!$B$5:$B$44,A22,Spielplan!$C$5:$C$44,A11)+COUNTIFS(Spielplan!$C$5:$C$44,A22,Spielplan!$B$5:$B$44,A11)+COUNTIFS(Spielplan!$E$5:$E$44,A22,Spielplan!$F$5:$F$44,A11)+COUNTIFS(Spielplan!$F$5:$F$44,A22,Spielplan!$E$5:$E$44,A11))&gt;0) + --((COUNTIFS(Spielplan!$B$5:$B$44,A22,Spielplan!$C$5:$C$44,A12)+COUNTIFS(Spielplan!$C$5:$C$44,A22,Spielplan!$B$5:$B$44,A12)+COUNTIFS(Spielplan!$E$5:$E$44,A22,Spielplan!$F$5:$F$44,A12)+COUNTIFS(Spielplan!$F$5:$F$44,A22,Spielplan!$E$5:$E$44,A12))&gt;0) + --((COUNTIFS(Spielplan!$B$5:$B$44,A22,Spielplan!$C$5:$C$44,A13)+COUNTIFS(Spielplan!$C$5:$C$44,A22,Spielplan!$B$5:$B$44,A13)+COUNTIFS(Spielplan!$E$5:$E$44,A22,Spielplan!$F$5:$F$44,A13)+COUNTIFS(Spielplan!$F$5:$F$44,A22,Spielplan!$E$5:$E$44,A13))&gt;0) + --((COUNTIFS(Spielplan!$B$5:$B$44,A22,Spielplan!$C$5:$C$44,A14)+COUNTIFS(Spielplan!$C$5:$C$44,A22,Spielplan!$B$5:$B$44,A14)+COUNTIFS(Spielplan!$E$5:$E$44,A22,Spielplan!$F$5:$F$44,A14)+COUNTIFS(Spielplan!$F$5:$F$44,A22,Spielplan!$E$5:$E$44,A14))&gt;0) + --((COUNTIFS(Spielplan!$B$5:$B$44,A22,Spielplan!$C$5:$C$44,A15)+COUNTIFS(Spielplan!$C$5:$C$44,A22,Spielplan!$B$5:$B$44,A15)+COUNTIFS(Spielplan!$E$5:$E$44,A22,Spielplan!$F$5:$F$44,A15)+COUNTIFS(Spielplan!$F$5:$F$44,A22,Spielplan!$E$5:$E$44,A15))&gt;0) + --((COUNTIFS(Spielplan!$B$5:$B$44,A22,Spielplan!$C$5:$C$44,A16)+COUNTIFS(Spielplan!$C$5:$C$44,A22,Spielplan!$B$5:$B$44,A16)+COUNTIFS(Spielplan!$E$5:$E$44,A22,Spielplan!$F$5:$F$44,A16)+COUNTIFS(Spielplan!$F$5:$F$44,A22,Spielplan!$E$5:$E$44,A16))&gt;0) + --((COUNTIFS(Spielplan!$B$5:$B$44,A22,Spielplan!$C$5:$C$44,A17)+COUNTIFS(Spielplan!$C$5:$C$44,A22,Spielplan!$B$5:$B$44,A17)+COUNTIFS(Spielplan!$E$5:$E$44,A22,Spielplan!$F$5:$F$44,A17)+COUNTIFS(Spielplan!$F$5:$F$44,A22,Spielplan!$E$5:$E$44,A17))&gt;0) + --((COUNTIFS(Spielplan!$B$5:$B$44,A22,Spielplan!$C$5:$C$44,A18)+COUNTIFS(Spielplan!$C$5:$C$44,A22,Spielplan!$B$5:$B$44,A18)+COUNTIFS(Spielplan!$E$5:$E$44,A22,Spielplan!$F$5:$F$44,A18)+COUNTIFS(Spielplan!$F$5:$F$44,A22,Spielplan!$E$5:$E$44,A18))&gt;0) + --((COUNTIFS(Spielplan!$B$5:$B$44,A22,Spielplan!$C$5:$C$44,A19)+COUNTIFS(Spielplan!$C$5:$C$44,A22,Spielplan!$B$5:$B$44,A19)+COUNTIFS(Spielplan!$E$5:$E$44,A22,Spielplan!$F$5:$F$44,A19)+COUNTIFS(Spielplan!$F$5:$F$44,A22,Spielplan!$E$5:$E$44,A19))&gt;0) + --((COUNTIFS(Spielplan!$B$5:$B$44,A22,Spielplan!$C$5:$C$44,A20)+COUNTIFS(Spielplan!$C$5:$C$44,A22,Spielplan!$B$5:$B$44,A20)+COUNTIFS(Spielplan!$E$5:$E$44,A22,Spielplan!$F$5:$F$44,A20)+COUNTIFS(Spielplan!$F$5:$F$44,A22,Spielplan!$E$5:$E$44,A20))&gt;0) + --((COUNTIFS(Spielplan!$B$5:$B$44,A22,Spielplan!$C$5:$C$44,A21)+COUNTIFS(Spielplan!$C$5:$C$44,A22,Spielplan!$B$5:$B$44,A21)+COUNTIFS(Spielplan!$E$5:$E$44,A22,Spielplan!$F$5:$F$44,A21)+COUNTIFS(Spielplan!$F$5:$F$44,A22,Spielplan!$E$5:$E$44,A21))&gt;0) + --((COUNTIFS(Spielplan!$B$5:$B$44,A22,Spielplan!$C$5:$C$44,A23)+COUNTIFS(Spielplan!$C$5:$C$44,A22,Spielplan!$B$5:$B$44,A23)+COUNTIFS(Spielplan!$E$5:$E$44,A22,Spielplan!$F$5:$F$44,A23)+COUNTIFS(Spielplan!$F$5:$F$44,A22,Spielplan!$E$5:$E$44,A23))&gt;0) + --((COUNTIFS(Spielplan!$B$5:$B$44,A22,Spielplan!$C$5:$C$44,A24)+COUNTIFS(Spielplan!$C$5:$C$44,A22,Spielplan!$B$5:$B$44,A24)+COUNTIFS(Spielplan!$E$5:$E$44,A22,Spielplan!$F$5:$F$44,A24)+COUNTIFS(Spielplan!$F$5:$F$44,A22,Spielplan!$E$5:$E$44,A24))&gt;0) + --((COUNTIFS(Spielplan!$B$5:$B$44,A22,Spielplan!$C$5:$C$44,A25)+COUNTIFS(Spielplan!$C$5:$C$44,A22,Spielplan!$B$5:$B$44,A25)+COUNTIFS(Spielplan!$E$5:$E$44,A22,Spielplan!$F$5:$F$44,A25)+COUNTIFS(Spielplan!$F$5:$F$44,A22,Spielplan!$E$5:$E$44,A25))&gt;0) + --((COUNTIFS(Spielplan!$B$5:$B$44,A22,Spielplan!$C$5:$C$44,A26)+COUNTIFS(Spielplan!$C$5:$C$44,A22,Spielplan!$B$5:$B$44,A26)+COUNTIFS(Spielplan!$E$5:$E$44,A22,Spielplan!$F$5:$F$44,A26)+COUNTIFS(Spielplan!$F$5:$F$44,A22,Spielplan!$E$5:$E$44,A26))&gt;0))</f>
        <v/>
      </c>
    </row>
    <row r="23" spans="1:7">
      <c r="A23" s="21" t="str">
        <f>IF(13&lt;=Start!$B$6,INDEX(Start!$B$11:$B$26,13),"")</f>
        <v/>
      </c>
      <c r="B23" s="48" t="str">
        <f>IF(A23="","",INDEX(Rangliste!$K$5:$K$20,13))</f>
        <v/>
      </c>
      <c r="C23" s="48" t="str">
        <f>IF(A23="","",INDEX(Rangliste!$L$5:$L$20,13))</f>
        <v/>
      </c>
      <c r="D23" s="48" t="str">
        <f>IF(A23="","",INDEX(Rangliste!$M$5:$M$20,13))</f>
        <v/>
      </c>
      <c r="E23" s="53" t="str">
        <f>IF(A23="","",INDEX(Rangliste!$N$5:$N$20,13))</f>
        <v/>
      </c>
      <c r="F23" s="48" t="str">
        <f>IF(A23="","",INDEX(Rangliste!$O$5:$O$20,13))</f>
        <v/>
      </c>
      <c r="G23" s="49" t="str">
        <f>IF(A23="","",--((COUNTIFS(Spielplan!$B$5:$B$44,A23,Spielplan!$C$5:$C$44,A11)+COUNTIFS(Spielplan!$C$5:$C$44,A23,Spielplan!$B$5:$B$44,A11)+COUNTIFS(Spielplan!$E$5:$E$44,A23,Spielplan!$F$5:$F$44,A11)+COUNTIFS(Spielplan!$F$5:$F$44,A23,Spielplan!$E$5:$E$44,A11))&gt;0) + --((COUNTIFS(Spielplan!$B$5:$B$44,A23,Spielplan!$C$5:$C$44,A12)+COUNTIFS(Spielplan!$C$5:$C$44,A23,Spielplan!$B$5:$B$44,A12)+COUNTIFS(Spielplan!$E$5:$E$44,A23,Spielplan!$F$5:$F$44,A12)+COUNTIFS(Spielplan!$F$5:$F$44,A23,Spielplan!$E$5:$E$44,A12))&gt;0) + --((COUNTIFS(Spielplan!$B$5:$B$44,A23,Spielplan!$C$5:$C$44,A13)+COUNTIFS(Spielplan!$C$5:$C$44,A23,Spielplan!$B$5:$B$44,A13)+COUNTIFS(Spielplan!$E$5:$E$44,A23,Spielplan!$F$5:$F$44,A13)+COUNTIFS(Spielplan!$F$5:$F$44,A23,Spielplan!$E$5:$E$44,A13))&gt;0) + --((COUNTIFS(Spielplan!$B$5:$B$44,A23,Spielplan!$C$5:$C$44,A14)+COUNTIFS(Spielplan!$C$5:$C$44,A23,Spielplan!$B$5:$B$44,A14)+COUNTIFS(Spielplan!$E$5:$E$44,A23,Spielplan!$F$5:$F$44,A14)+COUNTIFS(Spielplan!$F$5:$F$44,A23,Spielplan!$E$5:$E$44,A14))&gt;0) + --((COUNTIFS(Spielplan!$B$5:$B$44,A23,Spielplan!$C$5:$C$44,A15)+COUNTIFS(Spielplan!$C$5:$C$44,A23,Spielplan!$B$5:$B$44,A15)+COUNTIFS(Spielplan!$E$5:$E$44,A23,Spielplan!$F$5:$F$44,A15)+COUNTIFS(Spielplan!$F$5:$F$44,A23,Spielplan!$E$5:$E$44,A15))&gt;0) + --((COUNTIFS(Spielplan!$B$5:$B$44,A23,Spielplan!$C$5:$C$44,A16)+COUNTIFS(Spielplan!$C$5:$C$44,A23,Spielplan!$B$5:$B$44,A16)+COUNTIFS(Spielplan!$E$5:$E$44,A23,Spielplan!$F$5:$F$44,A16)+COUNTIFS(Spielplan!$F$5:$F$44,A23,Spielplan!$E$5:$E$44,A16))&gt;0) + --((COUNTIFS(Spielplan!$B$5:$B$44,A23,Spielplan!$C$5:$C$44,A17)+COUNTIFS(Spielplan!$C$5:$C$44,A23,Spielplan!$B$5:$B$44,A17)+COUNTIFS(Spielplan!$E$5:$E$44,A23,Spielplan!$F$5:$F$44,A17)+COUNTIFS(Spielplan!$F$5:$F$44,A23,Spielplan!$E$5:$E$44,A17))&gt;0) + --((COUNTIFS(Spielplan!$B$5:$B$44,A23,Spielplan!$C$5:$C$44,A18)+COUNTIFS(Spielplan!$C$5:$C$44,A23,Spielplan!$B$5:$B$44,A18)+COUNTIFS(Spielplan!$E$5:$E$44,A23,Spielplan!$F$5:$F$44,A18)+COUNTIFS(Spielplan!$F$5:$F$44,A23,Spielplan!$E$5:$E$44,A18))&gt;0) + --((COUNTIFS(Spielplan!$B$5:$B$44,A23,Spielplan!$C$5:$C$44,A19)+COUNTIFS(Spielplan!$C$5:$C$44,A23,Spielplan!$B$5:$B$44,A19)+COUNTIFS(Spielplan!$E$5:$E$44,A23,Spielplan!$F$5:$F$44,A19)+COUNTIFS(Spielplan!$F$5:$F$44,A23,Spielplan!$E$5:$E$44,A19))&gt;0) + --((COUNTIFS(Spielplan!$B$5:$B$44,A23,Spielplan!$C$5:$C$44,A20)+COUNTIFS(Spielplan!$C$5:$C$44,A23,Spielplan!$B$5:$B$44,A20)+COUNTIFS(Spielplan!$E$5:$E$44,A23,Spielplan!$F$5:$F$44,A20)+COUNTIFS(Spielplan!$F$5:$F$44,A23,Spielplan!$E$5:$E$44,A20))&gt;0) + --((COUNTIFS(Spielplan!$B$5:$B$44,A23,Spielplan!$C$5:$C$44,A21)+COUNTIFS(Spielplan!$C$5:$C$44,A23,Spielplan!$B$5:$B$44,A21)+COUNTIFS(Spielplan!$E$5:$E$44,A23,Spielplan!$F$5:$F$44,A21)+COUNTIFS(Spielplan!$F$5:$F$44,A23,Spielplan!$E$5:$E$44,A21))&gt;0) + --((COUNTIFS(Spielplan!$B$5:$B$44,A23,Spielplan!$C$5:$C$44,A22)+COUNTIFS(Spielplan!$C$5:$C$44,A23,Spielplan!$B$5:$B$44,A22)+COUNTIFS(Spielplan!$E$5:$E$44,A23,Spielplan!$F$5:$F$44,A22)+COUNTIFS(Spielplan!$F$5:$F$44,A23,Spielplan!$E$5:$E$44,A22))&gt;0) + --((COUNTIFS(Spielplan!$B$5:$B$44,A23,Spielplan!$C$5:$C$44,A24)+COUNTIFS(Spielplan!$C$5:$C$44,A23,Spielplan!$B$5:$B$44,A24)+COUNTIFS(Spielplan!$E$5:$E$44,A23,Spielplan!$F$5:$F$44,A24)+COUNTIFS(Spielplan!$F$5:$F$44,A23,Spielplan!$E$5:$E$44,A24))&gt;0) + --((COUNTIFS(Spielplan!$B$5:$B$44,A23,Spielplan!$C$5:$C$44,A25)+COUNTIFS(Spielplan!$C$5:$C$44,A23,Spielplan!$B$5:$B$44,A25)+COUNTIFS(Spielplan!$E$5:$E$44,A23,Spielplan!$F$5:$F$44,A25)+COUNTIFS(Spielplan!$F$5:$F$44,A23,Spielplan!$E$5:$E$44,A25))&gt;0) + --((COUNTIFS(Spielplan!$B$5:$B$44,A23,Spielplan!$C$5:$C$44,A26)+COUNTIFS(Spielplan!$C$5:$C$44,A23,Spielplan!$B$5:$B$44,A26)+COUNTIFS(Spielplan!$E$5:$E$44,A23,Spielplan!$F$5:$F$44,A26)+COUNTIFS(Spielplan!$F$5:$F$44,A23,Spielplan!$E$5:$E$44,A26))&gt;0))</f>
        <v/>
      </c>
    </row>
    <row r="24" spans="1:7">
      <c r="A24" s="21" t="str">
        <f>IF(14&lt;=Start!$B$6,INDEX(Start!$B$11:$B$26,14),"")</f>
        <v/>
      </c>
      <c r="B24" s="48" t="str">
        <f>IF(A24="","",INDEX(Rangliste!$K$5:$K$20,14))</f>
        <v/>
      </c>
      <c r="C24" s="48" t="str">
        <f>IF(A24="","",INDEX(Rangliste!$L$5:$L$20,14))</f>
        <v/>
      </c>
      <c r="D24" s="48" t="str">
        <f>IF(A24="","",INDEX(Rangliste!$M$5:$M$20,14))</f>
        <v/>
      </c>
      <c r="E24" s="53" t="str">
        <f>IF(A24="","",INDEX(Rangliste!$N$5:$N$20,14))</f>
        <v/>
      </c>
      <c r="F24" s="48" t="str">
        <f>IF(A24="","",INDEX(Rangliste!$O$5:$O$20,14))</f>
        <v/>
      </c>
      <c r="G24" s="49" t="str">
        <f>IF(A24="","",--((COUNTIFS(Spielplan!$B$5:$B$44,A24,Spielplan!$C$5:$C$44,A11)+COUNTIFS(Spielplan!$C$5:$C$44,A24,Spielplan!$B$5:$B$44,A11)+COUNTIFS(Spielplan!$E$5:$E$44,A24,Spielplan!$F$5:$F$44,A11)+COUNTIFS(Spielplan!$F$5:$F$44,A24,Spielplan!$E$5:$E$44,A11))&gt;0) + --((COUNTIFS(Spielplan!$B$5:$B$44,A24,Spielplan!$C$5:$C$44,A12)+COUNTIFS(Spielplan!$C$5:$C$44,A24,Spielplan!$B$5:$B$44,A12)+COUNTIFS(Spielplan!$E$5:$E$44,A24,Spielplan!$F$5:$F$44,A12)+COUNTIFS(Spielplan!$F$5:$F$44,A24,Spielplan!$E$5:$E$44,A12))&gt;0) + --((COUNTIFS(Spielplan!$B$5:$B$44,A24,Spielplan!$C$5:$C$44,A13)+COUNTIFS(Spielplan!$C$5:$C$44,A24,Spielplan!$B$5:$B$44,A13)+COUNTIFS(Spielplan!$E$5:$E$44,A24,Spielplan!$F$5:$F$44,A13)+COUNTIFS(Spielplan!$F$5:$F$44,A24,Spielplan!$E$5:$E$44,A13))&gt;0) + --((COUNTIFS(Spielplan!$B$5:$B$44,A24,Spielplan!$C$5:$C$44,A14)+COUNTIFS(Spielplan!$C$5:$C$44,A24,Spielplan!$B$5:$B$44,A14)+COUNTIFS(Spielplan!$E$5:$E$44,A24,Spielplan!$F$5:$F$44,A14)+COUNTIFS(Spielplan!$F$5:$F$44,A24,Spielplan!$E$5:$E$44,A14))&gt;0) + --((COUNTIFS(Spielplan!$B$5:$B$44,A24,Spielplan!$C$5:$C$44,A15)+COUNTIFS(Spielplan!$C$5:$C$44,A24,Spielplan!$B$5:$B$44,A15)+COUNTIFS(Spielplan!$E$5:$E$44,A24,Spielplan!$F$5:$F$44,A15)+COUNTIFS(Spielplan!$F$5:$F$44,A24,Spielplan!$E$5:$E$44,A15))&gt;0) + --((COUNTIFS(Spielplan!$B$5:$B$44,A24,Spielplan!$C$5:$C$44,A16)+COUNTIFS(Spielplan!$C$5:$C$44,A24,Spielplan!$B$5:$B$44,A16)+COUNTIFS(Spielplan!$E$5:$E$44,A24,Spielplan!$F$5:$F$44,A16)+COUNTIFS(Spielplan!$F$5:$F$44,A24,Spielplan!$E$5:$E$44,A16))&gt;0) + --((COUNTIFS(Spielplan!$B$5:$B$44,A24,Spielplan!$C$5:$C$44,A17)+COUNTIFS(Spielplan!$C$5:$C$44,A24,Spielplan!$B$5:$B$44,A17)+COUNTIFS(Spielplan!$E$5:$E$44,A24,Spielplan!$F$5:$F$44,A17)+COUNTIFS(Spielplan!$F$5:$F$44,A24,Spielplan!$E$5:$E$44,A17))&gt;0) + --((COUNTIFS(Spielplan!$B$5:$B$44,A24,Spielplan!$C$5:$C$44,A18)+COUNTIFS(Spielplan!$C$5:$C$44,A24,Spielplan!$B$5:$B$44,A18)+COUNTIFS(Spielplan!$E$5:$E$44,A24,Spielplan!$F$5:$F$44,A18)+COUNTIFS(Spielplan!$F$5:$F$44,A24,Spielplan!$E$5:$E$44,A18))&gt;0) + --((COUNTIFS(Spielplan!$B$5:$B$44,A24,Spielplan!$C$5:$C$44,A19)+COUNTIFS(Spielplan!$C$5:$C$44,A24,Spielplan!$B$5:$B$44,A19)+COUNTIFS(Spielplan!$E$5:$E$44,A24,Spielplan!$F$5:$F$44,A19)+COUNTIFS(Spielplan!$F$5:$F$44,A24,Spielplan!$E$5:$E$44,A19))&gt;0) + --((COUNTIFS(Spielplan!$B$5:$B$44,A24,Spielplan!$C$5:$C$44,A20)+COUNTIFS(Spielplan!$C$5:$C$44,A24,Spielplan!$B$5:$B$44,A20)+COUNTIFS(Spielplan!$E$5:$E$44,A24,Spielplan!$F$5:$F$44,A20)+COUNTIFS(Spielplan!$F$5:$F$44,A24,Spielplan!$E$5:$E$44,A20))&gt;0) + --((COUNTIFS(Spielplan!$B$5:$B$44,A24,Spielplan!$C$5:$C$44,A21)+COUNTIFS(Spielplan!$C$5:$C$44,A24,Spielplan!$B$5:$B$44,A21)+COUNTIFS(Spielplan!$E$5:$E$44,A24,Spielplan!$F$5:$F$44,A21)+COUNTIFS(Spielplan!$F$5:$F$44,A24,Spielplan!$E$5:$E$44,A21))&gt;0) + --((COUNTIFS(Spielplan!$B$5:$B$44,A24,Spielplan!$C$5:$C$44,A22)+COUNTIFS(Spielplan!$C$5:$C$44,A24,Spielplan!$B$5:$B$44,A22)+COUNTIFS(Spielplan!$E$5:$E$44,A24,Spielplan!$F$5:$F$44,A22)+COUNTIFS(Spielplan!$F$5:$F$44,A24,Spielplan!$E$5:$E$44,A22))&gt;0) + --((COUNTIFS(Spielplan!$B$5:$B$44,A24,Spielplan!$C$5:$C$44,A23)+COUNTIFS(Spielplan!$C$5:$C$44,A24,Spielplan!$B$5:$B$44,A23)+COUNTIFS(Spielplan!$E$5:$E$44,A24,Spielplan!$F$5:$F$44,A23)+COUNTIFS(Spielplan!$F$5:$F$44,A24,Spielplan!$E$5:$E$44,A23))&gt;0) + --((COUNTIFS(Spielplan!$B$5:$B$44,A24,Spielplan!$C$5:$C$44,A25)+COUNTIFS(Spielplan!$C$5:$C$44,A24,Spielplan!$B$5:$B$44,A25)+COUNTIFS(Spielplan!$E$5:$E$44,A24,Spielplan!$F$5:$F$44,A25)+COUNTIFS(Spielplan!$F$5:$F$44,A24,Spielplan!$E$5:$E$44,A25))&gt;0) + --((COUNTIFS(Spielplan!$B$5:$B$44,A24,Spielplan!$C$5:$C$44,A26)+COUNTIFS(Spielplan!$C$5:$C$44,A24,Spielplan!$B$5:$B$44,A26)+COUNTIFS(Spielplan!$E$5:$E$44,A24,Spielplan!$F$5:$F$44,A26)+COUNTIFS(Spielplan!$F$5:$F$44,A24,Spielplan!$E$5:$E$44,A26))&gt;0))</f>
        <v/>
      </c>
    </row>
    <row r="25" spans="1:7">
      <c r="A25" s="21" t="str">
        <f>IF(15&lt;=Start!$B$6,INDEX(Start!$B$11:$B$26,15),"")</f>
        <v/>
      </c>
      <c r="B25" s="48" t="str">
        <f>IF(A25="","",INDEX(Rangliste!$K$5:$K$20,15))</f>
        <v/>
      </c>
      <c r="C25" s="48" t="str">
        <f>IF(A25="","",INDEX(Rangliste!$L$5:$L$20,15))</f>
        <v/>
      </c>
      <c r="D25" s="48" t="str">
        <f>IF(A25="","",INDEX(Rangliste!$M$5:$M$20,15))</f>
        <v/>
      </c>
      <c r="E25" s="53" t="str">
        <f>IF(A25="","",INDEX(Rangliste!$N$5:$N$20,15))</f>
        <v/>
      </c>
      <c r="F25" s="48" t="str">
        <f>IF(A25="","",INDEX(Rangliste!$O$5:$O$20,15))</f>
        <v/>
      </c>
      <c r="G25" s="49" t="str">
        <f>IF(A25="","",--((COUNTIFS(Spielplan!$B$5:$B$44,A25,Spielplan!$C$5:$C$44,A11)+COUNTIFS(Spielplan!$C$5:$C$44,A25,Spielplan!$B$5:$B$44,A11)+COUNTIFS(Spielplan!$E$5:$E$44,A25,Spielplan!$F$5:$F$44,A11)+COUNTIFS(Spielplan!$F$5:$F$44,A25,Spielplan!$E$5:$E$44,A11))&gt;0) + --((COUNTIFS(Spielplan!$B$5:$B$44,A25,Spielplan!$C$5:$C$44,A12)+COUNTIFS(Spielplan!$C$5:$C$44,A25,Spielplan!$B$5:$B$44,A12)+COUNTIFS(Spielplan!$E$5:$E$44,A25,Spielplan!$F$5:$F$44,A12)+COUNTIFS(Spielplan!$F$5:$F$44,A25,Spielplan!$E$5:$E$44,A12))&gt;0) + --((COUNTIFS(Spielplan!$B$5:$B$44,A25,Spielplan!$C$5:$C$44,A13)+COUNTIFS(Spielplan!$C$5:$C$44,A25,Spielplan!$B$5:$B$44,A13)+COUNTIFS(Spielplan!$E$5:$E$44,A25,Spielplan!$F$5:$F$44,A13)+COUNTIFS(Spielplan!$F$5:$F$44,A25,Spielplan!$E$5:$E$44,A13))&gt;0) + --((COUNTIFS(Spielplan!$B$5:$B$44,A25,Spielplan!$C$5:$C$44,A14)+COUNTIFS(Spielplan!$C$5:$C$44,A25,Spielplan!$B$5:$B$44,A14)+COUNTIFS(Spielplan!$E$5:$E$44,A25,Spielplan!$F$5:$F$44,A14)+COUNTIFS(Spielplan!$F$5:$F$44,A25,Spielplan!$E$5:$E$44,A14))&gt;0) + --((COUNTIFS(Spielplan!$B$5:$B$44,A25,Spielplan!$C$5:$C$44,A15)+COUNTIFS(Spielplan!$C$5:$C$44,A25,Spielplan!$B$5:$B$44,A15)+COUNTIFS(Spielplan!$E$5:$E$44,A25,Spielplan!$F$5:$F$44,A15)+COUNTIFS(Spielplan!$F$5:$F$44,A25,Spielplan!$E$5:$E$44,A15))&gt;0) + --((COUNTIFS(Spielplan!$B$5:$B$44,A25,Spielplan!$C$5:$C$44,A16)+COUNTIFS(Spielplan!$C$5:$C$44,A25,Spielplan!$B$5:$B$44,A16)+COUNTIFS(Spielplan!$E$5:$E$44,A25,Spielplan!$F$5:$F$44,A16)+COUNTIFS(Spielplan!$F$5:$F$44,A25,Spielplan!$E$5:$E$44,A16))&gt;0) + --((COUNTIFS(Spielplan!$B$5:$B$44,A25,Spielplan!$C$5:$C$44,A17)+COUNTIFS(Spielplan!$C$5:$C$44,A25,Spielplan!$B$5:$B$44,A17)+COUNTIFS(Spielplan!$E$5:$E$44,A25,Spielplan!$F$5:$F$44,A17)+COUNTIFS(Spielplan!$F$5:$F$44,A25,Spielplan!$E$5:$E$44,A17))&gt;0) + --((COUNTIFS(Spielplan!$B$5:$B$44,A25,Spielplan!$C$5:$C$44,A18)+COUNTIFS(Spielplan!$C$5:$C$44,A25,Spielplan!$B$5:$B$44,A18)+COUNTIFS(Spielplan!$E$5:$E$44,A25,Spielplan!$F$5:$F$44,A18)+COUNTIFS(Spielplan!$F$5:$F$44,A25,Spielplan!$E$5:$E$44,A18))&gt;0) + --((COUNTIFS(Spielplan!$B$5:$B$44,A25,Spielplan!$C$5:$C$44,A19)+COUNTIFS(Spielplan!$C$5:$C$44,A25,Spielplan!$B$5:$B$44,A19)+COUNTIFS(Spielplan!$E$5:$E$44,A25,Spielplan!$F$5:$F$44,A19)+COUNTIFS(Spielplan!$F$5:$F$44,A25,Spielplan!$E$5:$E$44,A19))&gt;0) + --((COUNTIFS(Spielplan!$B$5:$B$44,A25,Spielplan!$C$5:$C$44,A20)+COUNTIFS(Spielplan!$C$5:$C$44,A25,Spielplan!$B$5:$B$44,A20)+COUNTIFS(Spielplan!$E$5:$E$44,A25,Spielplan!$F$5:$F$44,A20)+COUNTIFS(Spielplan!$F$5:$F$44,A25,Spielplan!$E$5:$E$44,A20))&gt;0) + --((COUNTIFS(Spielplan!$B$5:$B$44,A25,Spielplan!$C$5:$C$44,A21)+COUNTIFS(Spielplan!$C$5:$C$44,A25,Spielplan!$B$5:$B$44,A21)+COUNTIFS(Spielplan!$E$5:$E$44,A25,Spielplan!$F$5:$F$44,A21)+COUNTIFS(Spielplan!$F$5:$F$44,A25,Spielplan!$E$5:$E$44,A21))&gt;0) + --((COUNTIFS(Spielplan!$B$5:$B$44,A25,Spielplan!$C$5:$C$44,A22)+COUNTIFS(Spielplan!$C$5:$C$44,A25,Spielplan!$B$5:$B$44,A22)+COUNTIFS(Spielplan!$E$5:$E$44,A25,Spielplan!$F$5:$F$44,A22)+COUNTIFS(Spielplan!$F$5:$F$44,A25,Spielplan!$E$5:$E$44,A22))&gt;0) + --((COUNTIFS(Spielplan!$B$5:$B$44,A25,Spielplan!$C$5:$C$44,A23)+COUNTIFS(Spielplan!$C$5:$C$44,A25,Spielplan!$B$5:$B$44,A23)+COUNTIFS(Spielplan!$E$5:$E$44,A25,Spielplan!$F$5:$F$44,A23)+COUNTIFS(Spielplan!$F$5:$F$44,A25,Spielplan!$E$5:$E$44,A23))&gt;0) + --((COUNTIFS(Spielplan!$B$5:$B$44,A25,Spielplan!$C$5:$C$44,A24)+COUNTIFS(Spielplan!$C$5:$C$44,A25,Spielplan!$B$5:$B$44,A24)+COUNTIFS(Spielplan!$E$5:$E$44,A25,Spielplan!$F$5:$F$44,A24)+COUNTIFS(Spielplan!$F$5:$F$44,A25,Spielplan!$E$5:$E$44,A24))&gt;0) + --((COUNTIFS(Spielplan!$B$5:$B$44,A25,Spielplan!$C$5:$C$44,A26)+COUNTIFS(Spielplan!$C$5:$C$44,A25,Spielplan!$B$5:$B$44,A26)+COUNTIFS(Spielplan!$E$5:$E$44,A25,Spielplan!$F$5:$F$44,A26)+COUNTIFS(Spielplan!$F$5:$F$44,A25,Spielplan!$E$5:$E$44,A26))&gt;0))</f>
        <v/>
      </c>
    </row>
    <row r="26" spans="1:7">
      <c r="A26" s="22" t="str">
        <f>IF(16&lt;=Start!$B$6,INDEX(Start!$B$11:$B$26,16),"")</f>
        <v/>
      </c>
      <c r="B26" s="50" t="str">
        <f>IF(A26="","",INDEX(Rangliste!$K$5:$K$20,16))</f>
        <v/>
      </c>
      <c r="C26" s="50" t="str">
        <f>IF(A26="","",INDEX(Rangliste!$L$5:$L$20,16))</f>
        <v/>
      </c>
      <c r="D26" s="50" t="str">
        <f>IF(A26="","",INDEX(Rangliste!$M$5:$M$20,16))</f>
        <v/>
      </c>
      <c r="E26" s="54" t="str">
        <f>IF(A26="","",INDEX(Rangliste!$N$5:$N$20,16))</f>
        <v/>
      </c>
      <c r="F26" s="50" t="str">
        <f>IF(A26="","",INDEX(Rangliste!$O$5:$O$20,16))</f>
        <v/>
      </c>
      <c r="G26" s="51" t="str">
        <f>IF(A26="","",--((COUNTIFS(Spielplan!$B$5:$B$44,A26,Spielplan!$C$5:$C$44,A11)+COUNTIFS(Spielplan!$C$5:$C$44,A26,Spielplan!$B$5:$B$44,A11)+COUNTIFS(Spielplan!$E$5:$E$44,A26,Spielplan!$F$5:$F$44,A11)+COUNTIFS(Spielplan!$F$5:$F$44,A26,Spielplan!$E$5:$E$44,A11))&gt;0) + --((COUNTIFS(Spielplan!$B$5:$B$44,A26,Spielplan!$C$5:$C$44,A12)+COUNTIFS(Spielplan!$C$5:$C$44,A26,Spielplan!$B$5:$B$44,A12)+COUNTIFS(Spielplan!$E$5:$E$44,A26,Spielplan!$F$5:$F$44,A12)+COUNTIFS(Spielplan!$F$5:$F$44,A26,Spielplan!$E$5:$E$44,A12))&gt;0) + --((COUNTIFS(Spielplan!$B$5:$B$44,A26,Spielplan!$C$5:$C$44,A13)+COUNTIFS(Spielplan!$C$5:$C$44,A26,Spielplan!$B$5:$B$44,A13)+COUNTIFS(Spielplan!$E$5:$E$44,A26,Spielplan!$F$5:$F$44,A13)+COUNTIFS(Spielplan!$F$5:$F$44,A26,Spielplan!$E$5:$E$44,A13))&gt;0) + --((COUNTIFS(Spielplan!$B$5:$B$44,A26,Spielplan!$C$5:$C$44,A14)+COUNTIFS(Spielplan!$C$5:$C$44,A26,Spielplan!$B$5:$B$44,A14)+COUNTIFS(Spielplan!$E$5:$E$44,A26,Spielplan!$F$5:$F$44,A14)+COUNTIFS(Spielplan!$F$5:$F$44,A26,Spielplan!$E$5:$E$44,A14))&gt;0) + --((COUNTIFS(Spielplan!$B$5:$B$44,A26,Spielplan!$C$5:$C$44,A15)+COUNTIFS(Spielplan!$C$5:$C$44,A26,Spielplan!$B$5:$B$44,A15)+COUNTIFS(Spielplan!$E$5:$E$44,A26,Spielplan!$F$5:$F$44,A15)+COUNTIFS(Spielplan!$F$5:$F$44,A26,Spielplan!$E$5:$E$44,A15))&gt;0) + --((COUNTIFS(Spielplan!$B$5:$B$44,A26,Spielplan!$C$5:$C$44,A16)+COUNTIFS(Spielplan!$C$5:$C$44,A26,Spielplan!$B$5:$B$44,A16)+COUNTIFS(Spielplan!$E$5:$E$44,A26,Spielplan!$F$5:$F$44,A16)+COUNTIFS(Spielplan!$F$5:$F$44,A26,Spielplan!$E$5:$E$44,A16))&gt;0) + --((COUNTIFS(Spielplan!$B$5:$B$44,A26,Spielplan!$C$5:$C$44,A17)+COUNTIFS(Spielplan!$C$5:$C$44,A26,Spielplan!$B$5:$B$44,A17)+COUNTIFS(Spielplan!$E$5:$E$44,A26,Spielplan!$F$5:$F$44,A17)+COUNTIFS(Spielplan!$F$5:$F$44,A26,Spielplan!$E$5:$E$44,A17))&gt;0) + --((COUNTIFS(Spielplan!$B$5:$B$44,A26,Spielplan!$C$5:$C$44,A18)+COUNTIFS(Spielplan!$C$5:$C$44,A26,Spielplan!$B$5:$B$44,A18)+COUNTIFS(Spielplan!$E$5:$E$44,A26,Spielplan!$F$5:$F$44,A18)+COUNTIFS(Spielplan!$F$5:$F$44,A26,Spielplan!$E$5:$E$44,A18))&gt;0) + --((COUNTIFS(Spielplan!$B$5:$B$44,A26,Spielplan!$C$5:$C$44,A19)+COUNTIFS(Spielplan!$C$5:$C$44,A26,Spielplan!$B$5:$B$44,A19)+COUNTIFS(Spielplan!$E$5:$E$44,A26,Spielplan!$F$5:$F$44,A19)+COUNTIFS(Spielplan!$F$5:$F$44,A26,Spielplan!$E$5:$E$44,A19))&gt;0) + --((COUNTIFS(Spielplan!$B$5:$B$44,A26,Spielplan!$C$5:$C$44,A20)+COUNTIFS(Spielplan!$C$5:$C$44,A26,Spielplan!$B$5:$B$44,A20)+COUNTIFS(Spielplan!$E$5:$E$44,A26,Spielplan!$F$5:$F$44,A20)+COUNTIFS(Spielplan!$F$5:$F$44,A26,Spielplan!$E$5:$E$44,A20))&gt;0) + --((COUNTIFS(Spielplan!$B$5:$B$44,A26,Spielplan!$C$5:$C$44,A21)+COUNTIFS(Spielplan!$C$5:$C$44,A26,Spielplan!$B$5:$B$44,A21)+COUNTIFS(Spielplan!$E$5:$E$44,A26,Spielplan!$F$5:$F$44,A21)+COUNTIFS(Spielplan!$F$5:$F$44,A26,Spielplan!$E$5:$E$44,A21))&gt;0) + --((COUNTIFS(Spielplan!$B$5:$B$44,A26,Spielplan!$C$5:$C$44,A22)+COUNTIFS(Spielplan!$C$5:$C$44,A26,Spielplan!$B$5:$B$44,A22)+COUNTIFS(Spielplan!$E$5:$E$44,A26,Spielplan!$F$5:$F$44,A22)+COUNTIFS(Spielplan!$F$5:$F$44,A26,Spielplan!$E$5:$E$44,A22))&gt;0) + --((COUNTIFS(Spielplan!$B$5:$B$44,A26,Spielplan!$C$5:$C$44,A23)+COUNTIFS(Spielplan!$C$5:$C$44,A26,Spielplan!$B$5:$B$44,A23)+COUNTIFS(Spielplan!$E$5:$E$44,A26,Spielplan!$F$5:$F$44,A23)+COUNTIFS(Spielplan!$F$5:$F$44,A26,Spielplan!$E$5:$E$44,A23))&gt;0) + --((COUNTIFS(Spielplan!$B$5:$B$44,A26,Spielplan!$C$5:$C$44,A24)+COUNTIFS(Spielplan!$C$5:$C$44,A26,Spielplan!$B$5:$B$44,A24)+COUNTIFS(Spielplan!$E$5:$E$44,A26,Spielplan!$F$5:$F$44,A24)+COUNTIFS(Spielplan!$F$5:$F$44,A26,Spielplan!$E$5:$E$44,A24))&gt;0) + --((COUNTIFS(Spielplan!$B$5:$B$44,A26,Spielplan!$C$5:$C$44,A25)+COUNTIFS(Spielplan!$C$5:$C$44,A26,Spielplan!$B$5:$B$44,A25)+COUNTIFS(Spielplan!$E$5:$E$44,A26,Spielplan!$F$5:$F$44,A25)+COUNTIFS(Spielplan!$F$5:$F$44,A26,Spielplan!$E$5:$E$44,A25))&gt;0))</f>
        <v/>
      </c>
    </row>
  </sheetData>
  <mergeCells count="1">
    <mergeCell ref="A1:H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21"/>
  <sheetViews>
    <sheetView workbookViewId="0"/>
  </sheetViews>
  <sheetFormatPr baseColWidth="10" defaultColWidth="9" defaultRowHeight="14.25"/>
  <cols>
    <col min="1" max="7" width="11" customWidth="1"/>
    <col min="10" max="10" width="15" customWidth="1"/>
  </cols>
  <sheetData>
    <row r="1" spans="1:10" ht="15">
      <c r="A1" s="1" t="s">
        <v>70</v>
      </c>
      <c r="B1" s="2" t="s">
        <v>71</v>
      </c>
      <c r="C1" s="2" t="s">
        <v>32</v>
      </c>
      <c r="D1" s="2" t="s">
        <v>42</v>
      </c>
      <c r="E1" s="2" t="s">
        <v>43</v>
      </c>
      <c r="F1" s="2" t="s">
        <v>44</v>
      </c>
      <c r="G1" s="3" t="s">
        <v>45</v>
      </c>
      <c r="J1" s="4" t="s">
        <v>72</v>
      </c>
    </row>
    <row r="2" spans="1:10">
      <c r="A2">
        <v>401</v>
      </c>
      <c r="B2">
        <v>4</v>
      </c>
      <c r="C2">
        <v>1</v>
      </c>
      <c r="D2">
        <v>1</v>
      </c>
      <c r="E2">
        <v>4</v>
      </c>
      <c r="F2">
        <v>2</v>
      </c>
      <c r="G2">
        <v>3</v>
      </c>
      <c r="J2" t="s">
        <v>73</v>
      </c>
    </row>
    <row r="3" spans="1:10">
      <c r="A3">
        <v>402</v>
      </c>
      <c r="B3">
        <v>4</v>
      </c>
      <c r="C3">
        <v>2</v>
      </c>
      <c r="D3">
        <v>1</v>
      </c>
      <c r="E3">
        <v>2</v>
      </c>
      <c r="F3">
        <v>3</v>
      </c>
      <c r="G3">
        <v>4</v>
      </c>
      <c r="J3" t="s">
        <v>74</v>
      </c>
    </row>
    <row r="4" spans="1:10">
      <c r="A4">
        <v>403</v>
      </c>
      <c r="B4">
        <v>4</v>
      </c>
      <c r="C4">
        <v>3</v>
      </c>
      <c r="D4">
        <v>1</v>
      </c>
      <c r="E4">
        <v>3</v>
      </c>
      <c r="F4">
        <v>2</v>
      </c>
      <c r="G4">
        <v>4</v>
      </c>
    </row>
    <row r="5" spans="1:10">
      <c r="A5">
        <v>404</v>
      </c>
      <c r="B5">
        <v>4</v>
      </c>
      <c r="C5">
        <v>4</v>
      </c>
      <c r="D5">
        <v>1</v>
      </c>
      <c r="E5">
        <v>3</v>
      </c>
      <c r="F5">
        <v>2</v>
      </c>
      <c r="G5">
        <v>4</v>
      </c>
    </row>
    <row r="6" spans="1:10">
      <c r="A6">
        <v>405</v>
      </c>
      <c r="B6">
        <v>4</v>
      </c>
      <c r="C6">
        <v>5</v>
      </c>
      <c r="D6">
        <v>1</v>
      </c>
      <c r="E6">
        <v>2</v>
      </c>
      <c r="F6">
        <v>3</v>
      </c>
      <c r="G6">
        <v>4</v>
      </c>
    </row>
    <row r="7" spans="1:10">
      <c r="A7">
        <v>406</v>
      </c>
      <c r="B7">
        <v>4</v>
      </c>
      <c r="C7">
        <v>6</v>
      </c>
      <c r="D7">
        <v>1</v>
      </c>
      <c r="E7">
        <v>4</v>
      </c>
      <c r="F7">
        <v>2</v>
      </c>
      <c r="G7">
        <v>3</v>
      </c>
    </row>
    <row r="8" spans="1:10">
      <c r="A8">
        <v>407</v>
      </c>
      <c r="B8">
        <v>4</v>
      </c>
      <c r="C8">
        <v>7</v>
      </c>
      <c r="D8">
        <v>1</v>
      </c>
      <c r="E8">
        <v>4</v>
      </c>
      <c r="F8">
        <v>2</v>
      </c>
      <c r="G8">
        <v>3</v>
      </c>
    </row>
    <row r="9" spans="1:10">
      <c r="A9">
        <v>408</v>
      </c>
      <c r="B9">
        <v>4</v>
      </c>
      <c r="C9">
        <v>8</v>
      </c>
      <c r="D9">
        <v>1</v>
      </c>
      <c r="E9">
        <v>2</v>
      </c>
      <c r="F9">
        <v>3</v>
      </c>
      <c r="G9">
        <v>4</v>
      </c>
    </row>
    <row r="10" spans="1:10">
      <c r="A10">
        <v>409</v>
      </c>
      <c r="B10">
        <v>4</v>
      </c>
      <c r="C10">
        <v>9</v>
      </c>
      <c r="D10">
        <v>1</v>
      </c>
      <c r="E10">
        <v>3</v>
      </c>
      <c r="F10">
        <v>2</v>
      </c>
      <c r="G10">
        <v>4</v>
      </c>
    </row>
    <row r="11" spans="1:10">
      <c r="A11">
        <v>410</v>
      </c>
      <c r="B11">
        <v>4</v>
      </c>
      <c r="C11">
        <v>10</v>
      </c>
      <c r="D11">
        <v>1</v>
      </c>
      <c r="E11">
        <v>2</v>
      </c>
      <c r="F11">
        <v>3</v>
      </c>
      <c r="G11">
        <v>4</v>
      </c>
    </row>
    <row r="12" spans="1:10">
      <c r="A12">
        <v>411</v>
      </c>
      <c r="B12">
        <v>4</v>
      </c>
      <c r="C12">
        <v>11</v>
      </c>
      <c r="D12">
        <v>1</v>
      </c>
      <c r="E12">
        <v>3</v>
      </c>
      <c r="F12">
        <v>2</v>
      </c>
      <c r="G12">
        <v>4</v>
      </c>
    </row>
    <row r="13" spans="1:10">
      <c r="A13">
        <v>412</v>
      </c>
      <c r="B13">
        <v>4</v>
      </c>
      <c r="C13">
        <v>12</v>
      </c>
      <c r="D13">
        <v>1</v>
      </c>
      <c r="E13">
        <v>4</v>
      </c>
      <c r="F13">
        <v>2</v>
      </c>
      <c r="G13">
        <v>3</v>
      </c>
    </row>
    <row r="14" spans="1:10">
      <c r="A14">
        <v>413</v>
      </c>
      <c r="B14">
        <v>4</v>
      </c>
      <c r="C14">
        <v>13</v>
      </c>
      <c r="D14">
        <v>1</v>
      </c>
      <c r="E14">
        <v>3</v>
      </c>
      <c r="F14">
        <v>2</v>
      </c>
      <c r="G14">
        <v>4</v>
      </c>
    </row>
    <row r="15" spans="1:10">
      <c r="A15">
        <v>414</v>
      </c>
      <c r="B15">
        <v>4</v>
      </c>
      <c r="C15">
        <v>14</v>
      </c>
      <c r="D15">
        <v>1</v>
      </c>
      <c r="E15">
        <v>4</v>
      </c>
      <c r="F15">
        <v>2</v>
      </c>
      <c r="G15">
        <v>3</v>
      </c>
    </row>
    <row r="16" spans="1:10">
      <c r="A16">
        <v>415</v>
      </c>
      <c r="B16">
        <v>4</v>
      </c>
      <c r="C16">
        <v>15</v>
      </c>
      <c r="D16">
        <v>1</v>
      </c>
      <c r="E16">
        <v>2</v>
      </c>
      <c r="F16">
        <v>3</v>
      </c>
      <c r="G16">
        <v>4</v>
      </c>
    </row>
    <row r="17" spans="1:7">
      <c r="A17">
        <v>416</v>
      </c>
      <c r="B17">
        <v>4</v>
      </c>
      <c r="C17">
        <v>16</v>
      </c>
      <c r="D17">
        <v>1</v>
      </c>
      <c r="E17">
        <v>3</v>
      </c>
      <c r="F17">
        <v>2</v>
      </c>
      <c r="G17">
        <v>4</v>
      </c>
    </row>
    <row r="18" spans="1:7">
      <c r="A18">
        <v>417</v>
      </c>
      <c r="B18">
        <v>4</v>
      </c>
      <c r="C18">
        <v>17</v>
      </c>
      <c r="D18">
        <v>1</v>
      </c>
      <c r="E18">
        <v>2</v>
      </c>
      <c r="F18">
        <v>3</v>
      </c>
      <c r="G18">
        <v>4</v>
      </c>
    </row>
    <row r="19" spans="1:7">
      <c r="A19">
        <v>418</v>
      </c>
      <c r="B19">
        <v>4</v>
      </c>
      <c r="C19">
        <v>18</v>
      </c>
      <c r="D19">
        <v>1</v>
      </c>
      <c r="E19">
        <v>4</v>
      </c>
      <c r="F19">
        <v>2</v>
      </c>
      <c r="G19">
        <v>3</v>
      </c>
    </row>
    <row r="20" spans="1:7">
      <c r="A20">
        <v>419</v>
      </c>
      <c r="B20">
        <v>4</v>
      </c>
      <c r="C20">
        <v>19</v>
      </c>
      <c r="D20">
        <v>1</v>
      </c>
      <c r="E20">
        <v>4</v>
      </c>
      <c r="F20">
        <v>2</v>
      </c>
      <c r="G20">
        <v>3</v>
      </c>
    </row>
    <row r="21" spans="1:7">
      <c r="A21">
        <v>420</v>
      </c>
      <c r="B21">
        <v>4</v>
      </c>
      <c r="C21">
        <v>20</v>
      </c>
      <c r="D21">
        <v>1</v>
      </c>
      <c r="E21">
        <v>2</v>
      </c>
      <c r="F21">
        <v>3</v>
      </c>
      <c r="G21">
        <v>4</v>
      </c>
    </row>
    <row r="22" spans="1:7">
      <c r="A22">
        <v>421</v>
      </c>
      <c r="B22">
        <v>4</v>
      </c>
      <c r="C22">
        <v>21</v>
      </c>
      <c r="D22">
        <v>1</v>
      </c>
      <c r="E22">
        <v>3</v>
      </c>
      <c r="F22">
        <v>2</v>
      </c>
      <c r="G22">
        <v>4</v>
      </c>
    </row>
    <row r="23" spans="1:7">
      <c r="A23">
        <v>422</v>
      </c>
      <c r="B23">
        <v>4</v>
      </c>
      <c r="C23">
        <v>22</v>
      </c>
      <c r="D23">
        <v>1</v>
      </c>
      <c r="E23">
        <v>2</v>
      </c>
      <c r="F23">
        <v>3</v>
      </c>
      <c r="G23">
        <v>4</v>
      </c>
    </row>
    <row r="24" spans="1:7">
      <c r="A24">
        <v>423</v>
      </c>
      <c r="B24">
        <v>4</v>
      </c>
      <c r="C24">
        <v>23</v>
      </c>
      <c r="D24">
        <v>1</v>
      </c>
      <c r="E24">
        <v>4</v>
      </c>
      <c r="F24">
        <v>2</v>
      </c>
      <c r="G24">
        <v>3</v>
      </c>
    </row>
    <row r="25" spans="1:7">
      <c r="A25">
        <v>424</v>
      </c>
      <c r="B25">
        <v>4</v>
      </c>
      <c r="C25">
        <v>24</v>
      </c>
      <c r="D25">
        <v>1</v>
      </c>
      <c r="E25">
        <v>3</v>
      </c>
      <c r="F25">
        <v>2</v>
      </c>
      <c r="G25">
        <v>4</v>
      </c>
    </row>
    <row r="26" spans="1:7">
      <c r="A26">
        <v>425</v>
      </c>
      <c r="B26">
        <v>4</v>
      </c>
      <c r="C26">
        <v>25</v>
      </c>
      <c r="D26">
        <v>1</v>
      </c>
      <c r="E26">
        <v>3</v>
      </c>
      <c r="F26">
        <v>2</v>
      </c>
      <c r="G26">
        <v>4</v>
      </c>
    </row>
    <row r="27" spans="1:7">
      <c r="A27">
        <v>426</v>
      </c>
      <c r="B27">
        <v>4</v>
      </c>
      <c r="C27">
        <v>26</v>
      </c>
      <c r="D27">
        <v>1</v>
      </c>
      <c r="E27">
        <v>2</v>
      </c>
      <c r="F27">
        <v>3</v>
      </c>
      <c r="G27">
        <v>4</v>
      </c>
    </row>
    <row r="28" spans="1:7">
      <c r="A28">
        <v>427</v>
      </c>
      <c r="B28">
        <v>4</v>
      </c>
      <c r="C28">
        <v>27</v>
      </c>
      <c r="D28">
        <v>1</v>
      </c>
      <c r="E28">
        <v>4</v>
      </c>
      <c r="F28">
        <v>2</v>
      </c>
      <c r="G28">
        <v>3</v>
      </c>
    </row>
    <row r="29" spans="1:7">
      <c r="A29">
        <v>428</v>
      </c>
      <c r="B29">
        <v>4</v>
      </c>
      <c r="C29">
        <v>28</v>
      </c>
      <c r="D29">
        <v>1</v>
      </c>
      <c r="E29">
        <v>4</v>
      </c>
      <c r="F29">
        <v>2</v>
      </c>
      <c r="G29">
        <v>3</v>
      </c>
    </row>
    <row r="30" spans="1:7">
      <c r="A30">
        <v>429</v>
      </c>
      <c r="B30">
        <v>4</v>
      </c>
      <c r="C30">
        <v>29</v>
      </c>
      <c r="D30">
        <v>1</v>
      </c>
      <c r="E30">
        <v>2</v>
      </c>
      <c r="F30">
        <v>3</v>
      </c>
      <c r="G30">
        <v>4</v>
      </c>
    </row>
    <row r="31" spans="1:7">
      <c r="A31">
        <v>430</v>
      </c>
      <c r="B31">
        <v>4</v>
      </c>
      <c r="C31">
        <v>30</v>
      </c>
      <c r="D31">
        <v>1</v>
      </c>
      <c r="E31">
        <v>3</v>
      </c>
      <c r="F31">
        <v>2</v>
      </c>
      <c r="G31">
        <v>4</v>
      </c>
    </row>
    <row r="32" spans="1:7">
      <c r="A32">
        <v>431</v>
      </c>
      <c r="B32">
        <v>4</v>
      </c>
      <c r="C32">
        <v>31</v>
      </c>
      <c r="D32">
        <v>1</v>
      </c>
      <c r="E32">
        <v>3</v>
      </c>
      <c r="F32">
        <v>2</v>
      </c>
      <c r="G32">
        <v>4</v>
      </c>
    </row>
    <row r="33" spans="1:7">
      <c r="A33">
        <v>432</v>
      </c>
      <c r="B33">
        <v>4</v>
      </c>
      <c r="C33">
        <v>32</v>
      </c>
      <c r="D33">
        <v>1</v>
      </c>
      <c r="E33">
        <v>2</v>
      </c>
      <c r="F33">
        <v>3</v>
      </c>
      <c r="G33">
        <v>4</v>
      </c>
    </row>
    <row r="34" spans="1:7">
      <c r="A34">
        <v>433</v>
      </c>
      <c r="B34">
        <v>4</v>
      </c>
      <c r="C34">
        <v>33</v>
      </c>
      <c r="D34">
        <v>1</v>
      </c>
      <c r="E34">
        <v>4</v>
      </c>
      <c r="F34">
        <v>2</v>
      </c>
      <c r="G34">
        <v>3</v>
      </c>
    </row>
    <row r="35" spans="1:7">
      <c r="A35">
        <v>434</v>
      </c>
      <c r="B35">
        <v>4</v>
      </c>
      <c r="C35">
        <v>34</v>
      </c>
      <c r="D35">
        <v>1</v>
      </c>
      <c r="E35">
        <v>4</v>
      </c>
      <c r="F35">
        <v>2</v>
      </c>
      <c r="G35">
        <v>3</v>
      </c>
    </row>
    <row r="36" spans="1:7">
      <c r="A36">
        <v>435</v>
      </c>
      <c r="B36">
        <v>4</v>
      </c>
      <c r="C36">
        <v>35</v>
      </c>
      <c r="D36">
        <v>1</v>
      </c>
      <c r="E36">
        <v>3</v>
      </c>
      <c r="F36">
        <v>2</v>
      </c>
      <c r="G36">
        <v>4</v>
      </c>
    </row>
    <row r="37" spans="1:7">
      <c r="A37">
        <v>436</v>
      </c>
      <c r="B37">
        <v>4</v>
      </c>
      <c r="C37">
        <v>36</v>
      </c>
      <c r="D37">
        <v>1</v>
      </c>
      <c r="E37">
        <v>2</v>
      </c>
      <c r="F37">
        <v>3</v>
      </c>
      <c r="G37">
        <v>4</v>
      </c>
    </row>
    <row r="38" spans="1:7">
      <c r="A38">
        <v>437</v>
      </c>
      <c r="B38">
        <v>4</v>
      </c>
      <c r="C38">
        <v>37</v>
      </c>
      <c r="D38">
        <v>1</v>
      </c>
      <c r="E38">
        <v>2</v>
      </c>
      <c r="F38">
        <v>3</v>
      </c>
      <c r="G38">
        <v>4</v>
      </c>
    </row>
    <row r="39" spans="1:7">
      <c r="A39">
        <v>438</v>
      </c>
      <c r="B39">
        <v>4</v>
      </c>
      <c r="C39">
        <v>38</v>
      </c>
      <c r="D39">
        <v>1</v>
      </c>
      <c r="E39">
        <v>3</v>
      </c>
      <c r="F39">
        <v>2</v>
      </c>
      <c r="G39">
        <v>4</v>
      </c>
    </row>
    <row r="40" spans="1:7">
      <c r="A40">
        <v>439</v>
      </c>
      <c r="B40">
        <v>4</v>
      </c>
      <c r="C40">
        <v>39</v>
      </c>
      <c r="D40">
        <v>1</v>
      </c>
      <c r="E40">
        <v>4</v>
      </c>
      <c r="F40">
        <v>2</v>
      </c>
      <c r="G40">
        <v>3</v>
      </c>
    </row>
    <row r="41" spans="1:7">
      <c r="A41">
        <v>440</v>
      </c>
      <c r="B41">
        <v>4</v>
      </c>
      <c r="C41">
        <v>40</v>
      </c>
      <c r="D41">
        <v>1</v>
      </c>
      <c r="E41">
        <v>2</v>
      </c>
      <c r="F41">
        <v>3</v>
      </c>
      <c r="G41">
        <v>4</v>
      </c>
    </row>
    <row r="42" spans="1:7">
      <c r="A42">
        <v>501</v>
      </c>
      <c r="B42">
        <v>5</v>
      </c>
      <c r="C42">
        <v>1</v>
      </c>
      <c r="D42">
        <v>1</v>
      </c>
      <c r="E42">
        <v>4</v>
      </c>
      <c r="F42">
        <v>3</v>
      </c>
      <c r="G42">
        <v>5</v>
      </c>
    </row>
    <row r="43" spans="1:7">
      <c r="A43">
        <v>502</v>
      </c>
      <c r="B43">
        <v>5</v>
      </c>
      <c r="C43">
        <v>2</v>
      </c>
      <c r="D43">
        <v>2</v>
      </c>
      <c r="E43">
        <v>5</v>
      </c>
      <c r="F43">
        <v>3</v>
      </c>
      <c r="G43">
        <v>4</v>
      </c>
    </row>
    <row r="44" spans="1:7">
      <c r="A44">
        <v>503</v>
      </c>
      <c r="B44">
        <v>5</v>
      </c>
      <c r="C44">
        <v>3</v>
      </c>
      <c r="D44">
        <v>1</v>
      </c>
      <c r="E44">
        <v>2</v>
      </c>
      <c r="F44">
        <v>4</v>
      </c>
      <c r="G44">
        <v>5</v>
      </c>
    </row>
    <row r="45" spans="1:7">
      <c r="A45">
        <v>504</v>
      </c>
      <c r="B45">
        <v>5</v>
      </c>
      <c r="C45">
        <v>4</v>
      </c>
      <c r="D45">
        <v>1</v>
      </c>
      <c r="E45">
        <v>5</v>
      </c>
      <c r="F45">
        <v>2</v>
      </c>
      <c r="G45">
        <v>3</v>
      </c>
    </row>
    <row r="46" spans="1:7">
      <c r="A46">
        <v>505</v>
      </c>
      <c r="B46">
        <v>5</v>
      </c>
      <c r="C46">
        <v>5</v>
      </c>
      <c r="D46">
        <v>1</v>
      </c>
      <c r="E46">
        <v>3</v>
      </c>
      <c r="F46">
        <v>2</v>
      </c>
      <c r="G46">
        <v>4</v>
      </c>
    </row>
    <row r="47" spans="1:7">
      <c r="A47">
        <v>506</v>
      </c>
      <c r="B47">
        <v>5</v>
      </c>
      <c r="C47">
        <v>6</v>
      </c>
      <c r="D47">
        <v>2</v>
      </c>
      <c r="E47">
        <v>4</v>
      </c>
      <c r="F47">
        <v>3</v>
      </c>
      <c r="G47">
        <v>5</v>
      </c>
    </row>
    <row r="48" spans="1:7">
      <c r="A48">
        <v>507</v>
      </c>
      <c r="B48">
        <v>5</v>
      </c>
      <c r="C48">
        <v>7</v>
      </c>
      <c r="D48">
        <v>1</v>
      </c>
      <c r="E48">
        <v>5</v>
      </c>
      <c r="F48">
        <v>3</v>
      </c>
      <c r="G48">
        <v>4</v>
      </c>
    </row>
    <row r="49" spans="1:7">
      <c r="A49">
        <v>508</v>
      </c>
      <c r="B49">
        <v>5</v>
      </c>
      <c r="C49">
        <v>8</v>
      </c>
      <c r="D49">
        <v>1</v>
      </c>
      <c r="E49">
        <v>4</v>
      </c>
      <c r="F49">
        <v>2</v>
      </c>
      <c r="G49">
        <v>3</v>
      </c>
    </row>
    <row r="50" spans="1:7">
      <c r="A50">
        <v>509</v>
      </c>
      <c r="B50">
        <v>5</v>
      </c>
      <c r="C50">
        <v>9</v>
      </c>
      <c r="D50">
        <v>1</v>
      </c>
      <c r="E50">
        <v>3</v>
      </c>
      <c r="F50">
        <v>2</v>
      </c>
      <c r="G50">
        <v>5</v>
      </c>
    </row>
    <row r="51" spans="1:7">
      <c r="A51">
        <v>510</v>
      </c>
      <c r="B51">
        <v>5</v>
      </c>
      <c r="C51">
        <v>10</v>
      </c>
      <c r="D51">
        <v>1</v>
      </c>
      <c r="E51">
        <v>2</v>
      </c>
      <c r="F51">
        <v>4</v>
      </c>
      <c r="G51">
        <v>5</v>
      </c>
    </row>
    <row r="52" spans="1:7">
      <c r="A52">
        <v>511</v>
      </c>
      <c r="B52">
        <v>5</v>
      </c>
      <c r="C52">
        <v>11</v>
      </c>
      <c r="D52">
        <v>1</v>
      </c>
      <c r="E52">
        <v>3</v>
      </c>
      <c r="F52">
        <v>4</v>
      </c>
      <c r="G52">
        <v>5</v>
      </c>
    </row>
    <row r="53" spans="1:7">
      <c r="A53">
        <v>512</v>
      </c>
      <c r="B53">
        <v>5</v>
      </c>
      <c r="C53">
        <v>12</v>
      </c>
      <c r="D53">
        <v>1</v>
      </c>
      <c r="E53">
        <v>2</v>
      </c>
      <c r="F53">
        <v>3</v>
      </c>
      <c r="G53">
        <v>4</v>
      </c>
    </row>
    <row r="54" spans="1:7">
      <c r="A54">
        <v>513</v>
      </c>
      <c r="B54">
        <v>5</v>
      </c>
      <c r="C54">
        <v>13</v>
      </c>
      <c r="D54">
        <v>1</v>
      </c>
      <c r="E54">
        <v>4</v>
      </c>
      <c r="F54">
        <v>2</v>
      </c>
      <c r="G54">
        <v>5</v>
      </c>
    </row>
    <row r="55" spans="1:7">
      <c r="A55">
        <v>514</v>
      </c>
      <c r="B55">
        <v>5</v>
      </c>
      <c r="C55">
        <v>14</v>
      </c>
      <c r="D55">
        <v>2</v>
      </c>
      <c r="E55">
        <v>4</v>
      </c>
      <c r="F55">
        <v>3</v>
      </c>
      <c r="G55">
        <v>5</v>
      </c>
    </row>
    <row r="56" spans="1:7">
      <c r="A56">
        <v>515</v>
      </c>
      <c r="B56">
        <v>5</v>
      </c>
      <c r="C56">
        <v>15</v>
      </c>
      <c r="D56">
        <v>1</v>
      </c>
      <c r="E56">
        <v>5</v>
      </c>
      <c r="F56">
        <v>2</v>
      </c>
      <c r="G56">
        <v>3</v>
      </c>
    </row>
    <row r="57" spans="1:7">
      <c r="A57">
        <v>516</v>
      </c>
      <c r="B57">
        <v>5</v>
      </c>
      <c r="C57">
        <v>16</v>
      </c>
      <c r="D57">
        <v>1</v>
      </c>
      <c r="E57">
        <v>5</v>
      </c>
      <c r="F57">
        <v>2</v>
      </c>
      <c r="G57">
        <v>4</v>
      </c>
    </row>
    <row r="58" spans="1:7">
      <c r="A58">
        <v>517</v>
      </c>
      <c r="B58">
        <v>5</v>
      </c>
      <c r="C58">
        <v>17</v>
      </c>
      <c r="D58">
        <v>1</v>
      </c>
      <c r="E58">
        <v>2</v>
      </c>
      <c r="F58">
        <v>3</v>
      </c>
      <c r="G58">
        <v>5</v>
      </c>
    </row>
    <row r="59" spans="1:7">
      <c r="A59">
        <v>518</v>
      </c>
      <c r="B59">
        <v>5</v>
      </c>
      <c r="C59">
        <v>18</v>
      </c>
      <c r="D59">
        <v>2</v>
      </c>
      <c r="E59">
        <v>3</v>
      </c>
      <c r="F59">
        <v>4</v>
      </c>
      <c r="G59">
        <v>5</v>
      </c>
    </row>
    <row r="60" spans="1:7">
      <c r="A60">
        <v>519</v>
      </c>
      <c r="B60">
        <v>5</v>
      </c>
      <c r="C60">
        <v>19</v>
      </c>
      <c r="D60">
        <v>1</v>
      </c>
      <c r="E60">
        <v>4</v>
      </c>
      <c r="F60">
        <v>3</v>
      </c>
      <c r="G60">
        <v>5</v>
      </c>
    </row>
    <row r="61" spans="1:7">
      <c r="A61">
        <v>520</v>
      </c>
      <c r="B61">
        <v>5</v>
      </c>
      <c r="C61">
        <v>20</v>
      </c>
      <c r="D61">
        <v>1</v>
      </c>
      <c r="E61">
        <v>3</v>
      </c>
      <c r="F61">
        <v>2</v>
      </c>
      <c r="G61">
        <v>4</v>
      </c>
    </row>
    <row r="62" spans="1:7">
      <c r="A62">
        <v>521</v>
      </c>
      <c r="B62">
        <v>5</v>
      </c>
      <c r="C62">
        <v>21</v>
      </c>
      <c r="D62">
        <v>2</v>
      </c>
      <c r="E62">
        <v>5</v>
      </c>
      <c r="F62">
        <v>3</v>
      </c>
      <c r="G62">
        <v>4</v>
      </c>
    </row>
    <row r="63" spans="1:7">
      <c r="A63">
        <v>522</v>
      </c>
      <c r="B63">
        <v>5</v>
      </c>
      <c r="C63">
        <v>22</v>
      </c>
      <c r="D63">
        <v>1</v>
      </c>
      <c r="E63">
        <v>4</v>
      </c>
      <c r="F63">
        <v>2</v>
      </c>
      <c r="G63">
        <v>5</v>
      </c>
    </row>
    <row r="64" spans="1:7">
      <c r="A64">
        <v>523</v>
      </c>
      <c r="B64">
        <v>5</v>
      </c>
      <c r="C64">
        <v>23</v>
      </c>
      <c r="D64">
        <v>1</v>
      </c>
      <c r="E64">
        <v>3</v>
      </c>
      <c r="F64">
        <v>4</v>
      </c>
      <c r="G64">
        <v>5</v>
      </c>
    </row>
    <row r="65" spans="1:7">
      <c r="A65">
        <v>524</v>
      </c>
      <c r="B65">
        <v>5</v>
      </c>
      <c r="C65">
        <v>24</v>
      </c>
      <c r="D65">
        <v>1</v>
      </c>
      <c r="E65">
        <v>2</v>
      </c>
      <c r="F65">
        <v>3</v>
      </c>
      <c r="G65">
        <v>4</v>
      </c>
    </row>
    <row r="66" spans="1:7">
      <c r="A66">
        <v>525</v>
      </c>
      <c r="B66">
        <v>5</v>
      </c>
      <c r="C66">
        <v>25</v>
      </c>
      <c r="D66">
        <v>1</v>
      </c>
      <c r="E66">
        <v>5</v>
      </c>
      <c r="F66">
        <v>2</v>
      </c>
      <c r="G66">
        <v>3</v>
      </c>
    </row>
    <row r="67" spans="1:7">
      <c r="A67">
        <v>526</v>
      </c>
      <c r="B67">
        <v>5</v>
      </c>
      <c r="C67">
        <v>26</v>
      </c>
      <c r="D67">
        <v>1</v>
      </c>
      <c r="E67">
        <v>5</v>
      </c>
      <c r="F67">
        <v>2</v>
      </c>
      <c r="G67">
        <v>4</v>
      </c>
    </row>
    <row r="68" spans="1:7">
      <c r="A68">
        <v>527</v>
      </c>
      <c r="B68">
        <v>5</v>
      </c>
      <c r="C68">
        <v>27</v>
      </c>
      <c r="D68">
        <v>1</v>
      </c>
      <c r="E68">
        <v>4</v>
      </c>
      <c r="F68">
        <v>2</v>
      </c>
      <c r="G68">
        <v>3</v>
      </c>
    </row>
    <row r="69" spans="1:7">
      <c r="A69">
        <v>528</v>
      </c>
      <c r="B69">
        <v>5</v>
      </c>
      <c r="C69">
        <v>28</v>
      </c>
      <c r="D69">
        <v>1</v>
      </c>
      <c r="E69">
        <v>2</v>
      </c>
      <c r="F69">
        <v>3</v>
      </c>
      <c r="G69">
        <v>5</v>
      </c>
    </row>
    <row r="70" spans="1:7">
      <c r="A70">
        <v>529</v>
      </c>
      <c r="B70">
        <v>5</v>
      </c>
      <c r="C70">
        <v>29</v>
      </c>
      <c r="D70">
        <v>1</v>
      </c>
      <c r="E70">
        <v>3</v>
      </c>
      <c r="F70">
        <v>4</v>
      </c>
      <c r="G70">
        <v>5</v>
      </c>
    </row>
    <row r="71" spans="1:7">
      <c r="A71">
        <v>530</v>
      </c>
      <c r="B71">
        <v>5</v>
      </c>
      <c r="C71">
        <v>30</v>
      </c>
      <c r="D71">
        <v>2</v>
      </c>
      <c r="E71">
        <v>5</v>
      </c>
      <c r="F71">
        <v>3</v>
      </c>
      <c r="G71">
        <v>4</v>
      </c>
    </row>
    <row r="72" spans="1:7">
      <c r="A72">
        <v>531</v>
      </c>
      <c r="B72">
        <v>5</v>
      </c>
      <c r="C72">
        <v>31</v>
      </c>
      <c r="D72">
        <v>1</v>
      </c>
      <c r="E72">
        <v>3</v>
      </c>
      <c r="F72">
        <v>2</v>
      </c>
      <c r="G72">
        <v>5</v>
      </c>
    </row>
    <row r="73" spans="1:7">
      <c r="A73">
        <v>532</v>
      </c>
      <c r="B73">
        <v>5</v>
      </c>
      <c r="C73">
        <v>32</v>
      </c>
      <c r="D73">
        <v>1</v>
      </c>
      <c r="E73">
        <v>5</v>
      </c>
      <c r="F73">
        <v>3</v>
      </c>
      <c r="G73">
        <v>4</v>
      </c>
    </row>
    <row r="74" spans="1:7">
      <c r="A74">
        <v>533</v>
      </c>
      <c r="B74">
        <v>5</v>
      </c>
      <c r="C74">
        <v>33</v>
      </c>
      <c r="D74">
        <v>2</v>
      </c>
      <c r="E74">
        <v>3</v>
      </c>
      <c r="F74">
        <v>4</v>
      </c>
      <c r="G74">
        <v>5</v>
      </c>
    </row>
    <row r="75" spans="1:7">
      <c r="A75">
        <v>534</v>
      </c>
      <c r="B75">
        <v>5</v>
      </c>
      <c r="C75">
        <v>34</v>
      </c>
      <c r="D75">
        <v>1</v>
      </c>
      <c r="E75">
        <v>2</v>
      </c>
      <c r="F75">
        <v>4</v>
      </c>
      <c r="G75">
        <v>5</v>
      </c>
    </row>
    <row r="76" spans="1:7">
      <c r="A76">
        <v>535</v>
      </c>
      <c r="B76">
        <v>5</v>
      </c>
      <c r="C76">
        <v>35</v>
      </c>
      <c r="D76">
        <v>1</v>
      </c>
      <c r="E76">
        <v>4</v>
      </c>
      <c r="F76">
        <v>2</v>
      </c>
      <c r="G76">
        <v>3</v>
      </c>
    </row>
    <row r="77" spans="1:7">
      <c r="A77">
        <v>536</v>
      </c>
      <c r="B77">
        <v>5</v>
      </c>
      <c r="C77">
        <v>36</v>
      </c>
      <c r="D77">
        <v>2</v>
      </c>
      <c r="E77">
        <v>4</v>
      </c>
      <c r="F77">
        <v>3</v>
      </c>
      <c r="G77">
        <v>5</v>
      </c>
    </row>
    <row r="78" spans="1:7">
      <c r="A78">
        <v>537</v>
      </c>
      <c r="B78">
        <v>5</v>
      </c>
      <c r="C78">
        <v>37</v>
      </c>
      <c r="D78">
        <v>1</v>
      </c>
      <c r="E78">
        <v>4</v>
      </c>
      <c r="F78">
        <v>2</v>
      </c>
      <c r="G78">
        <v>5</v>
      </c>
    </row>
    <row r="79" spans="1:7">
      <c r="A79">
        <v>538</v>
      </c>
      <c r="B79">
        <v>5</v>
      </c>
      <c r="C79">
        <v>38</v>
      </c>
      <c r="D79">
        <v>1</v>
      </c>
      <c r="E79">
        <v>2</v>
      </c>
      <c r="F79">
        <v>3</v>
      </c>
      <c r="G79">
        <v>5</v>
      </c>
    </row>
    <row r="80" spans="1:7">
      <c r="A80">
        <v>539</v>
      </c>
      <c r="B80">
        <v>5</v>
      </c>
      <c r="C80">
        <v>39</v>
      </c>
      <c r="D80">
        <v>1</v>
      </c>
      <c r="E80">
        <v>3</v>
      </c>
      <c r="F80">
        <v>2</v>
      </c>
      <c r="G80">
        <v>4</v>
      </c>
    </row>
    <row r="81" spans="1:7">
      <c r="A81">
        <v>540</v>
      </c>
      <c r="B81">
        <v>5</v>
      </c>
      <c r="C81">
        <v>40</v>
      </c>
      <c r="D81">
        <v>1</v>
      </c>
      <c r="E81">
        <v>5</v>
      </c>
      <c r="F81">
        <v>3</v>
      </c>
      <c r="G81">
        <v>4</v>
      </c>
    </row>
    <row r="82" spans="1:7">
      <c r="A82">
        <v>601</v>
      </c>
      <c r="B82">
        <v>6</v>
      </c>
      <c r="C82">
        <v>1</v>
      </c>
      <c r="D82">
        <v>1</v>
      </c>
      <c r="E82">
        <v>4</v>
      </c>
      <c r="F82">
        <v>2</v>
      </c>
      <c r="G82">
        <v>3</v>
      </c>
    </row>
    <row r="83" spans="1:7">
      <c r="A83">
        <v>602</v>
      </c>
      <c r="B83">
        <v>6</v>
      </c>
      <c r="C83">
        <v>2</v>
      </c>
      <c r="D83">
        <v>2</v>
      </c>
      <c r="E83">
        <v>4</v>
      </c>
      <c r="F83">
        <v>5</v>
      </c>
      <c r="G83">
        <v>6</v>
      </c>
    </row>
    <row r="84" spans="1:7">
      <c r="A84">
        <v>603</v>
      </c>
      <c r="B84">
        <v>6</v>
      </c>
      <c r="C84">
        <v>3</v>
      </c>
      <c r="D84">
        <v>1</v>
      </c>
      <c r="E84">
        <v>5</v>
      </c>
      <c r="F84">
        <v>3</v>
      </c>
      <c r="G84">
        <v>6</v>
      </c>
    </row>
    <row r="85" spans="1:7">
      <c r="A85">
        <v>604</v>
      </c>
      <c r="B85">
        <v>6</v>
      </c>
      <c r="C85">
        <v>4</v>
      </c>
      <c r="D85">
        <v>1</v>
      </c>
      <c r="E85">
        <v>2</v>
      </c>
      <c r="F85">
        <v>4</v>
      </c>
      <c r="G85">
        <v>5</v>
      </c>
    </row>
    <row r="86" spans="1:7">
      <c r="A86">
        <v>605</v>
      </c>
      <c r="B86">
        <v>6</v>
      </c>
      <c r="C86">
        <v>5</v>
      </c>
      <c r="D86">
        <v>1</v>
      </c>
      <c r="E86">
        <v>3</v>
      </c>
      <c r="F86">
        <v>2</v>
      </c>
      <c r="G86">
        <v>6</v>
      </c>
    </row>
    <row r="87" spans="1:7">
      <c r="A87">
        <v>606</v>
      </c>
      <c r="B87">
        <v>6</v>
      </c>
      <c r="C87">
        <v>6</v>
      </c>
      <c r="D87">
        <v>3</v>
      </c>
      <c r="E87">
        <v>5</v>
      </c>
      <c r="F87">
        <v>4</v>
      </c>
      <c r="G87">
        <v>6</v>
      </c>
    </row>
    <row r="88" spans="1:7">
      <c r="A88">
        <v>607</v>
      </c>
      <c r="B88">
        <v>6</v>
      </c>
      <c r="C88">
        <v>7</v>
      </c>
      <c r="D88">
        <v>1</v>
      </c>
      <c r="E88">
        <v>6</v>
      </c>
      <c r="F88">
        <v>2</v>
      </c>
      <c r="G88">
        <v>5</v>
      </c>
    </row>
    <row r="89" spans="1:7">
      <c r="A89">
        <v>608</v>
      </c>
      <c r="B89">
        <v>6</v>
      </c>
      <c r="C89">
        <v>8</v>
      </c>
      <c r="D89">
        <v>2</v>
      </c>
      <c r="E89">
        <v>6</v>
      </c>
      <c r="F89">
        <v>3</v>
      </c>
      <c r="G89">
        <v>4</v>
      </c>
    </row>
    <row r="90" spans="1:7">
      <c r="A90">
        <v>609</v>
      </c>
      <c r="B90">
        <v>6</v>
      </c>
      <c r="C90">
        <v>9</v>
      </c>
      <c r="D90">
        <v>1</v>
      </c>
      <c r="E90">
        <v>3</v>
      </c>
      <c r="F90">
        <v>4</v>
      </c>
      <c r="G90">
        <v>5</v>
      </c>
    </row>
    <row r="91" spans="1:7">
      <c r="A91">
        <v>610</v>
      </c>
      <c r="B91">
        <v>6</v>
      </c>
      <c r="C91">
        <v>10</v>
      </c>
      <c r="D91">
        <v>1</v>
      </c>
      <c r="E91">
        <v>2</v>
      </c>
      <c r="F91">
        <v>3</v>
      </c>
      <c r="G91">
        <v>6</v>
      </c>
    </row>
    <row r="92" spans="1:7">
      <c r="A92">
        <v>611</v>
      </c>
      <c r="B92">
        <v>6</v>
      </c>
      <c r="C92">
        <v>11</v>
      </c>
      <c r="D92">
        <v>1</v>
      </c>
      <c r="E92">
        <v>5</v>
      </c>
      <c r="F92">
        <v>3</v>
      </c>
      <c r="G92">
        <v>4</v>
      </c>
    </row>
    <row r="93" spans="1:7">
      <c r="A93">
        <v>612</v>
      </c>
      <c r="B93">
        <v>6</v>
      </c>
      <c r="C93">
        <v>12</v>
      </c>
      <c r="D93">
        <v>2</v>
      </c>
      <c r="E93">
        <v>4</v>
      </c>
      <c r="F93">
        <v>5</v>
      </c>
      <c r="G93">
        <v>6</v>
      </c>
    </row>
    <row r="94" spans="1:7">
      <c r="A94">
        <v>613</v>
      </c>
      <c r="B94">
        <v>6</v>
      </c>
      <c r="C94">
        <v>13</v>
      </c>
      <c r="D94">
        <v>1</v>
      </c>
      <c r="E94">
        <v>6</v>
      </c>
      <c r="F94">
        <v>3</v>
      </c>
      <c r="G94">
        <v>5</v>
      </c>
    </row>
    <row r="95" spans="1:7">
      <c r="A95">
        <v>614</v>
      </c>
      <c r="B95">
        <v>6</v>
      </c>
      <c r="C95">
        <v>14</v>
      </c>
      <c r="D95">
        <v>1</v>
      </c>
      <c r="E95">
        <v>4</v>
      </c>
      <c r="F95">
        <v>2</v>
      </c>
      <c r="G95">
        <v>5</v>
      </c>
    </row>
    <row r="96" spans="1:7">
      <c r="A96">
        <v>615</v>
      </c>
      <c r="B96">
        <v>6</v>
      </c>
      <c r="C96">
        <v>15</v>
      </c>
      <c r="D96">
        <v>2</v>
      </c>
      <c r="E96">
        <v>3</v>
      </c>
      <c r="F96">
        <v>4</v>
      </c>
      <c r="G96">
        <v>6</v>
      </c>
    </row>
    <row r="97" spans="1:7">
      <c r="A97">
        <v>616</v>
      </c>
      <c r="B97">
        <v>6</v>
      </c>
      <c r="C97">
        <v>16</v>
      </c>
      <c r="D97">
        <v>1</v>
      </c>
      <c r="E97">
        <v>5</v>
      </c>
      <c r="F97">
        <v>2</v>
      </c>
      <c r="G97">
        <v>6</v>
      </c>
    </row>
    <row r="98" spans="1:7">
      <c r="A98">
        <v>617</v>
      </c>
      <c r="B98">
        <v>6</v>
      </c>
      <c r="C98">
        <v>17</v>
      </c>
      <c r="D98">
        <v>2</v>
      </c>
      <c r="E98">
        <v>4</v>
      </c>
      <c r="F98">
        <v>3</v>
      </c>
      <c r="G98">
        <v>6</v>
      </c>
    </row>
    <row r="99" spans="1:7">
      <c r="A99">
        <v>618</v>
      </c>
      <c r="B99">
        <v>6</v>
      </c>
      <c r="C99">
        <v>18</v>
      </c>
      <c r="D99">
        <v>1</v>
      </c>
      <c r="E99">
        <v>3</v>
      </c>
      <c r="F99">
        <v>4</v>
      </c>
      <c r="G99">
        <v>5</v>
      </c>
    </row>
    <row r="100" spans="1:7">
      <c r="A100">
        <v>619</v>
      </c>
      <c r="B100">
        <v>6</v>
      </c>
      <c r="C100">
        <v>19</v>
      </c>
      <c r="D100">
        <v>1</v>
      </c>
      <c r="E100">
        <v>6</v>
      </c>
      <c r="F100">
        <v>3</v>
      </c>
      <c r="G100">
        <v>4</v>
      </c>
    </row>
    <row r="101" spans="1:7">
      <c r="A101">
        <v>620</v>
      </c>
      <c r="B101">
        <v>6</v>
      </c>
      <c r="C101">
        <v>20</v>
      </c>
      <c r="D101">
        <v>1</v>
      </c>
      <c r="E101">
        <v>2</v>
      </c>
      <c r="F101">
        <v>3</v>
      </c>
      <c r="G101">
        <v>5</v>
      </c>
    </row>
    <row r="102" spans="1:7">
      <c r="A102">
        <v>621</v>
      </c>
      <c r="B102">
        <v>6</v>
      </c>
      <c r="C102">
        <v>21</v>
      </c>
      <c r="D102">
        <v>2</v>
      </c>
      <c r="E102">
        <v>5</v>
      </c>
      <c r="F102">
        <v>4</v>
      </c>
      <c r="G102">
        <v>6</v>
      </c>
    </row>
    <row r="103" spans="1:7">
      <c r="A103">
        <v>622</v>
      </c>
      <c r="B103">
        <v>6</v>
      </c>
      <c r="C103">
        <v>22</v>
      </c>
      <c r="D103">
        <v>1</v>
      </c>
      <c r="E103">
        <v>4</v>
      </c>
      <c r="F103">
        <v>5</v>
      </c>
      <c r="G103">
        <v>6</v>
      </c>
    </row>
    <row r="104" spans="1:7">
      <c r="A104">
        <v>623</v>
      </c>
      <c r="B104">
        <v>6</v>
      </c>
      <c r="C104">
        <v>23</v>
      </c>
      <c r="D104">
        <v>2</v>
      </c>
      <c r="E104">
        <v>3</v>
      </c>
      <c r="F104">
        <v>4</v>
      </c>
      <c r="G104">
        <v>5</v>
      </c>
    </row>
    <row r="105" spans="1:7">
      <c r="A105">
        <v>624</v>
      </c>
      <c r="B105">
        <v>6</v>
      </c>
      <c r="C105">
        <v>24</v>
      </c>
      <c r="D105">
        <v>1</v>
      </c>
      <c r="E105">
        <v>3</v>
      </c>
      <c r="F105">
        <v>2</v>
      </c>
      <c r="G105">
        <v>6</v>
      </c>
    </row>
    <row r="106" spans="1:7">
      <c r="A106">
        <v>625</v>
      </c>
      <c r="B106">
        <v>6</v>
      </c>
      <c r="C106">
        <v>25</v>
      </c>
      <c r="D106">
        <v>1</v>
      </c>
      <c r="E106">
        <v>5</v>
      </c>
      <c r="F106">
        <v>2</v>
      </c>
      <c r="G106">
        <v>4</v>
      </c>
    </row>
    <row r="107" spans="1:7">
      <c r="A107">
        <v>626</v>
      </c>
      <c r="B107">
        <v>6</v>
      </c>
      <c r="C107">
        <v>26</v>
      </c>
      <c r="D107">
        <v>2</v>
      </c>
      <c r="E107">
        <v>5</v>
      </c>
      <c r="F107">
        <v>3</v>
      </c>
      <c r="G107">
        <v>6</v>
      </c>
    </row>
    <row r="108" spans="1:7">
      <c r="A108">
        <v>627</v>
      </c>
      <c r="B108">
        <v>6</v>
      </c>
      <c r="C108">
        <v>27</v>
      </c>
      <c r="D108">
        <v>1</v>
      </c>
      <c r="E108">
        <v>6</v>
      </c>
      <c r="F108">
        <v>3</v>
      </c>
      <c r="G108">
        <v>4</v>
      </c>
    </row>
    <row r="109" spans="1:7">
      <c r="A109">
        <v>628</v>
      </c>
      <c r="B109">
        <v>6</v>
      </c>
      <c r="C109">
        <v>28</v>
      </c>
      <c r="D109">
        <v>1</v>
      </c>
      <c r="E109">
        <v>2</v>
      </c>
      <c r="F109">
        <v>4</v>
      </c>
      <c r="G109">
        <v>6</v>
      </c>
    </row>
    <row r="110" spans="1:7">
      <c r="A110">
        <v>629</v>
      </c>
      <c r="B110">
        <v>6</v>
      </c>
      <c r="C110">
        <v>29</v>
      </c>
      <c r="D110">
        <v>2</v>
      </c>
      <c r="E110">
        <v>3</v>
      </c>
      <c r="F110">
        <v>5</v>
      </c>
      <c r="G110">
        <v>6</v>
      </c>
    </row>
    <row r="111" spans="1:7">
      <c r="A111">
        <v>630</v>
      </c>
      <c r="B111">
        <v>6</v>
      </c>
      <c r="C111">
        <v>30</v>
      </c>
      <c r="D111">
        <v>1</v>
      </c>
      <c r="E111">
        <v>4</v>
      </c>
      <c r="F111">
        <v>3</v>
      </c>
      <c r="G111">
        <v>5</v>
      </c>
    </row>
    <row r="112" spans="1:7">
      <c r="A112">
        <v>631</v>
      </c>
      <c r="B112">
        <v>6</v>
      </c>
      <c r="C112">
        <v>31</v>
      </c>
      <c r="D112">
        <v>1</v>
      </c>
      <c r="E112">
        <v>4</v>
      </c>
      <c r="F112">
        <v>2</v>
      </c>
      <c r="G112">
        <v>6</v>
      </c>
    </row>
    <row r="113" spans="1:7">
      <c r="A113">
        <v>632</v>
      </c>
      <c r="B113">
        <v>6</v>
      </c>
      <c r="C113">
        <v>32</v>
      </c>
      <c r="D113">
        <v>3</v>
      </c>
      <c r="E113">
        <v>6</v>
      </c>
      <c r="F113">
        <v>4</v>
      </c>
      <c r="G113">
        <v>5</v>
      </c>
    </row>
    <row r="114" spans="1:7">
      <c r="A114">
        <v>633</v>
      </c>
      <c r="B114">
        <v>6</v>
      </c>
      <c r="C114">
        <v>33</v>
      </c>
      <c r="D114">
        <v>1</v>
      </c>
      <c r="E114">
        <v>3</v>
      </c>
      <c r="F114">
        <v>2</v>
      </c>
      <c r="G114">
        <v>5</v>
      </c>
    </row>
    <row r="115" spans="1:7">
      <c r="A115">
        <v>634</v>
      </c>
      <c r="B115">
        <v>6</v>
      </c>
      <c r="C115">
        <v>34</v>
      </c>
      <c r="D115">
        <v>1</v>
      </c>
      <c r="E115">
        <v>5</v>
      </c>
      <c r="F115">
        <v>4</v>
      </c>
      <c r="G115">
        <v>6</v>
      </c>
    </row>
    <row r="116" spans="1:7">
      <c r="A116">
        <v>635</v>
      </c>
      <c r="B116">
        <v>6</v>
      </c>
      <c r="C116">
        <v>35</v>
      </c>
      <c r="D116">
        <v>1</v>
      </c>
      <c r="E116">
        <v>2</v>
      </c>
      <c r="F116">
        <v>3</v>
      </c>
      <c r="G116">
        <v>4</v>
      </c>
    </row>
    <row r="117" spans="1:7">
      <c r="A117">
        <v>636</v>
      </c>
      <c r="B117">
        <v>6</v>
      </c>
      <c r="C117">
        <v>36</v>
      </c>
      <c r="D117">
        <v>2</v>
      </c>
      <c r="E117">
        <v>3</v>
      </c>
      <c r="F117">
        <v>5</v>
      </c>
      <c r="G117">
        <v>6</v>
      </c>
    </row>
    <row r="118" spans="1:7">
      <c r="A118">
        <v>637</v>
      </c>
      <c r="B118">
        <v>6</v>
      </c>
      <c r="C118">
        <v>37</v>
      </c>
      <c r="D118">
        <v>2</v>
      </c>
      <c r="E118">
        <v>4</v>
      </c>
      <c r="F118">
        <v>3</v>
      </c>
      <c r="G118">
        <v>5</v>
      </c>
    </row>
    <row r="119" spans="1:7">
      <c r="A119">
        <v>638</v>
      </c>
      <c r="B119">
        <v>6</v>
      </c>
      <c r="C119">
        <v>38</v>
      </c>
      <c r="D119">
        <v>1</v>
      </c>
      <c r="E119">
        <v>6</v>
      </c>
      <c r="F119">
        <v>4</v>
      </c>
      <c r="G119">
        <v>5</v>
      </c>
    </row>
    <row r="120" spans="1:7">
      <c r="A120">
        <v>639</v>
      </c>
      <c r="B120">
        <v>6</v>
      </c>
      <c r="C120">
        <v>39</v>
      </c>
      <c r="D120">
        <v>1</v>
      </c>
      <c r="E120">
        <v>3</v>
      </c>
      <c r="F120">
        <v>2</v>
      </c>
      <c r="G120">
        <v>6</v>
      </c>
    </row>
    <row r="121" spans="1:7">
      <c r="A121">
        <v>640</v>
      </c>
      <c r="B121">
        <v>6</v>
      </c>
      <c r="C121">
        <v>40</v>
      </c>
      <c r="D121">
        <v>1</v>
      </c>
      <c r="E121">
        <v>5</v>
      </c>
      <c r="F121">
        <v>2</v>
      </c>
      <c r="G121">
        <v>3</v>
      </c>
    </row>
    <row r="122" spans="1:7">
      <c r="A122">
        <v>701</v>
      </c>
      <c r="B122">
        <v>7</v>
      </c>
      <c r="C122">
        <v>1</v>
      </c>
      <c r="D122">
        <v>3</v>
      </c>
      <c r="E122">
        <v>5</v>
      </c>
      <c r="F122">
        <v>4</v>
      </c>
      <c r="G122">
        <v>6</v>
      </c>
    </row>
    <row r="123" spans="1:7">
      <c r="A123">
        <v>702</v>
      </c>
      <c r="B123">
        <v>7</v>
      </c>
      <c r="C123">
        <v>2</v>
      </c>
      <c r="D123">
        <v>1</v>
      </c>
      <c r="E123">
        <v>6</v>
      </c>
      <c r="F123">
        <v>2</v>
      </c>
      <c r="G123">
        <v>7</v>
      </c>
    </row>
    <row r="124" spans="1:7">
      <c r="A124">
        <v>703</v>
      </c>
      <c r="B124">
        <v>7</v>
      </c>
      <c r="C124">
        <v>3</v>
      </c>
      <c r="D124">
        <v>2</v>
      </c>
      <c r="E124">
        <v>5</v>
      </c>
      <c r="F124">
        <v>3</v>
      </c>
      <c r="G124">
        <v>4</v>
      </c>
    </row>
    <row r="125" spans="1:7">
      <c r="A125">
        <v>704</v>
      </c>
      <c r="B125">
        <v>7</v>
      </c>
      <c r="C125">
        <v>4</v>
      </c>
      <c r="D125">
        <v>1</v>
      </c>
      <c r="E125">
        <v>7</v>
      </c>
      <c r="F125">
        <v>5</v>
      </c>
      <c r="G125">
        <v>6</v>
      </c>
    </row>
    <row r="126" spans="1:7">
      <c r="A126">
        <v>705</v>
      </c>
      <c r="B126">
        <v>7</v>
      </c>
      <c r="C126">
        <v>5</v>
      </c>
      <c r="D126">
        <v>2</v>
      </c>
      <c r="E126">
        <v>3</v>
      </c>
      <c r="F126">
        <v>4</v>
      </c>
      <c r="G126">
        <v>7</v>
      </c>
    </row>
    <row r="127" spans="1:7">
      <c r="A127">
        <v>706</v>
      </c>
      <c r="B127">
        <v>7</v>
      </c>
      <c r="C127">
        <v>6</v>
      </c>
      <c r="D127">
        <v>1</v>
      </c>
      <c r="E127">
        <v>5</v>
      </c>
      <c r="F127">
        <v>3</v>
      </c>
      <c r="G127">
        <v>6</v>
      </c>
    </row>
    <row r="128" spans="1:7">
      <c r="A128">
        <v>707</v>
      </c>
      <c r="B128">
        <v>7</v>
      </c>
      <c r="C128">
        <v>7</v>
      </c>
      <c r="D128">
        <v>1</v>
      </c>
      <c r="E128">
        <v>7</v>
      </c>
      <c r="F128">
        <v>2</v>
      </c>
      <c r="G128">
        <v>4</v>
      </c>
    </row>
    <row r="129" spans="1:7">
      <c r="A129">
        <v>708</v>
      </c>
      <c r="B129">
        <v>7</v>
      </c>
      <c r="C129">
        <v>8</v>
      </c>
      <c r="D129">
        <v>4</v>
      </c>
      <c r="E129">
        <v>5</v>
      </c>
      <c r="F129">
        <v>6</v>
      </c>
      <c r="G129">
        <v>7</v>
      </c>
    </row>
    <row r="130" spans="1:7">
      <c r="A130">
        <v>709</v>
      </c>
      <c r="B130">
        <v>7</v>
      </c>
      <c r="C130">
        <v>9</v>
      </c>
      <c r="D130">
        <v>1</v>
      </c>
      <c r="E130">
        <v>2</v>
      </c>
      <c r="F130">
        <v>3</v>
      </c>
      <c r="G130">
        <v>7</v>
      </c>
    </row>
    <row r="131" spans="1:7">
      <c r="A131">
        <v>710</v>
      </c>
      <c r="B131">
        <v>7</v>
      </c>
      <c r="C131">
        <v>10</v>
      </c>
      <c r="D131">
        <v>1</v>
      </c>
      <c r="E131">
        <v>4</v>
      </c>
      <c r="F131">
        <v>2</v>
      </c>
      <c r="G131">
        <v>6</v>
      </c>
    </row>
    <row r="132" spans="1:7">
      <c r="A132">
        <v>711</v>
      </c>
      <c r="B132">
        <v>7</v>
      </c>
      <c r="C132">
        <v>11</v>
      </c>
      <c r="D132">
        <v>1</v>
      </c>
      <c r="E132">
        <v>3</v>
      </c>
      <c r="F132">
        <v>5</v>
      </c>
      <c r="G132">
        <v>7</v>
      </c>
    </row>
    <row r="133" spans="1:7">
      <c r="A133">
        <v>712</v>
      </c>
      <c r="B133">
        <v>7</v>
      </c>
      <c r="C133">
        <v>12</v>
      </c>
      <c r="D133">
        <v>2</v>
      </c>
      <c r="E133">
        <v>4</v>
      </c>
      <c r="F133">
        <v>5</v>
      </c>
      <c r="G133">
        <v>6</v>
      </c>
    </row>
    <row r="134" spans="1:7">
      <c r="A134">
        <v>713</v>
      </c>
      <c r="B134">
        <v>7</v>
      </c>
      <c r="C134">
        <v>13</v>
      </c>
      <c r="D134">
        <v>1</v>
      </c>
      <c r="E134">
        <v>6</v>
      </c>
      <c r="F134">
        <v>3</v>
      </c>
      <c r="G134">
        <v>7</v>
      </c>
    </row>
    <row r="135" spans="1:7">
      <c r="A135">
        <v>714</v>
      </c>
      <c r="B135">
        <v>7</v>
      </c>
      <c r="C135">
        <v>14</v>
      </c>
      <c r="D135">
        <v>2</v>
      </c>
      <c r="E135">
        <v>3</v>
      </c>
      <c r="F135">
        <v>4</v>
      </c>
      <c r="G135">
        <v>5</v>
      </c>
    </row>
    <row r="136" spans="1:7">
      <c r="A136">
        <v>715</v>
      </c>
      <c r="B136">
        <v>7</v>
      </c>
      <c r="C136">
        <v>15</v>
      </c>
      <c r="D136">
        <v>3</v>
      </c>
      <c r="E136">
        <v>5</v>
      </c>
      <c r="F136">
        <v>6</v>
      </c>
      <c r="G136">
        <v>7</v>
      </c>
    </row>
    <row r="137" spans="1:7">
      <c r="A137">
        <v>716</v>
      </c>
      <c r="B137">
        <v>7</v>
      </c>
      <c r="C137">
        <v>16</v>
      </c>
      <c r="D137">
        <v>1</v>
      </c>
      <c r="E137">
        <v>2</v>
      </c>
      <c r="F137">
        <v>4</v>
      </c>
      <c r="G137">
        <v>6</v>
      </c>
    </row>
    <row r="138" spans="1:7">
      <c r="A138">
        <v>717</v>
      </c>
      <c r="B138">
        <v>7</v>
      </c>
      <c r="C138">
        <v>17</v>
      </c>
      <c r="D138">
        <v>3</v>
      </c>
      <c r="E138">
        <v>4</v>
      </c>
      <c r="F138">
        <v>5</v>
      </c>
      <c r="G138">
        <v>7</v>
      </c>
    </row>
    <row r="139" spans="1:7">
      <c r="A139">
        <v>718</v>
      </c>
      <c r="B139">
        <v>7</v>
      </c>
      <c r="C139">
        <v>18</v>
      </c>
      <c r="D139">
        <v>1</v>
      </c>
      <c r="E139">
        <v>3</v>
      </c>
      <c r="F139">
        <v>2</v>
      </c>
      <c r="G139">
        <v>6</v>
      </c>
    </row>
    <row r="140" spans="1:7">
      <c r="A140">
        <v>719</v>
      </c>
      <c r="B140">
        <v>7</v>
      </c>
      <c r="C140">
        <v>19</v>
      </c>
      <c r="D140">
        <v>1</v>
      </c>
      <c r="E140">
        <v>5</v>
      </c>
      <c r="F140">
        <v>4</v>
      </c>
      <c r="G140">
        <v>7</v>
      </c>
    </row>
    <row r="141" spans="1:7">
      <c r="A141">
        <v>720</v>
      </c>
      <c r="B141">
        <v>7</v>
      </c>
      <c r="C141">
        <v>20</v>
      </c>
      <c r="D141">
        <v>2</v>
      </c>
      <c r="E141">
        <v>7</v>
      </c>
      <c r="F141">
        <v>3</v>
      </c>
      <c r="G141">
        <v>6</v>
      </c>
    </row>
    <row r="142" spans="1:7">
      <c r="A142">
        <v>721</v>
      </c>
      <c r="B142">
        <v>7</v>
      </c>
      <c r="C142">
        <v>21</v>
      </c>
      <c r="D142">
        <v>1</v>
      </c>
      <c r="E142">
        <v>4</v>
      </c>
      <c r="F142">
        <v>2</v>
      </c>
      <c r="G142">
        <v>5</v>
      </c>
    </row>
    <row r="143" spans="1:7">
      <c r="A143">
        <v>722</v>
      </c>
      <c r="B143">
        <v>7</v>
      </c>
      <c r="C143">
        <v>22</v>
      </c>
      <c r="D143">
        <v>3</v>
      </c>
      <c r="E143">
        <v>7</v>
      </c>
      <c r="F143">
        <v>4</v>
      </c>
      <c r="G143">
        <v>6</v>
      </c>
    </row>
    <row r="144" spans="1:7">
      <c r="A144">
        <v>723</v>
      </c>
      <c r="B144">
        <v>7</v>
      </c>
      <c r="C144">
        <v>23</v>
      </c>
      <c r="D144">
        <v>1</v>
      </c>
      <c r="E144">
        <v>2</v>
      </c>
      <c r="F144">
        <v>3</v>
      </c>
      <c r="G144">
        <v>5</v>
      </c>
    </row>
    <row r="145" spans="1:7">
      <c r="A145">
        <v>724</v>
      </c>
      <c r="B145">
        <v>7</v>
      </c>
      <c r="C145">
        <v>24</v>
      </c>
      <c r="D145">
        <v>2</v>
      </c>
      <c r="E145">
        <v>4</v>
      </c>
      <c r="F145">
        <v>6</v>
      </c>
      <c r="G145">
        <v>7</v>
      </c>
    </row>
    <row r="146" spans="1:7">
      <c r="A146">
        <v>725</v>
      </c>
      <c r="B146">
        <v>7</v>
      </c>
      <c r="C146">
        <v>25</v>
      </c>
      <c r="D146">
        <v>1</v>
      </c>
      <c r="E146">
        <v>3</v>
      </c>
      <c r="F146">
        <v>4</v>
      </c>
      <c r="G146">
        <v>5</v>
      </c>
    </row>
    <row r="147" spans="1:7">
      <c r="A147">
        <v>726</v>
      </c>
      <c r="B147">
        <v>7</v>
      </c>
      <c r="C147">
        <v>26</v>
      </c>
      <c r="D147">
        <v>2</v>
      </c>
      <c r="E147">
        <v>6</v>
      </c>
      <c r="F147">
        <v>5</v>
      </c>
      <c r="G147">
        <v>7</v>
      </c>
    </row>
    <row r="148" spans="1:7">
      <c r="A148">
        <v>727</v>
      </c>
      <c r="B148">
        <v>7</v>
      </c>
      <c r="C148">
        <v>27</v>
      </c>
      <c r="D148">
        <v>1</v>
      </c>
      <c r="E148">
        <v>6</v>
      </c>
      <c r="F148">
        <v>3</v>
      </c>
      <c r="G148">
        <v>4</v>
      </c>
    </row>
    <row r="149" spans="1:7">
      <c r="A149">
        <v>728</v>
      </c>
      <c r="B149">
        <v>7</v>
      </c>
      <c r="C149">
        <v>28</v>
      </c>
      <c r="D149">
        <v>1</v>
      </c>
      <c r="E149">
        <v>5</v>
      </c>
      <c r="F149">
        <v>2</v>
      </c>
      <c r="G149">
        <v>7</v>
      </c>
    </row>
    <row r="150" spans="1:7">
      <c r="A150">
        <v>729</v>
      </c>
      <c r="B150">
        <v>7</v>
      </c>
      <c r="C150">
        <v>29</v>
      </c>
      <c r="D150">
        <v>1</v>
      </c>
      <c r="E150">
        <v>4</v>
      </c>
      <c r="F150">
        <v>3</v>
      </c>
      <c r="G150">
        <v>6</v>
      </c>
    </row>
    <row r="151" spans="1:7">
      <c r="A151">
        <v>730</v>
      </c>
      <c r="B151">
        <v>7</v>
      </c>
      <c r="C151">
        <v>30</v>
      </c>
      <c r="D151">
        <v>1</v>
      </c>
      <c r="E151">
        <v>7</v>
      </c>
      <c r="F151">
        <v>2</v>
      </c>
      <c r="G151">
        <v>5</v>
      </c>
    </row>
    <row r="152" spans="1:7">
      <c r="A152">
        <v>731</v>
      </c>
      <c r="B152">
        <v>7</v>
      </c>
      <c r="C152">
        <v>31</v>
      </c>
      <c r="D152">
        <v>2</v>
      </c>
      <c r="E152">
        <v>3</v>
      </c>
      <c r="F152">
        <v>5</v>
      </c>
      <c r="G152">
        <v>6</v>
      </c>
    </row>
    <row r="153" spans="1:7">
      <c r="A153">
        <v>732</v>
      </c>
      <c r="B153">
        <v>7</v>
      </c>
      <c r="C153">
        <v>32</v>
      </c>
      <c r="D153">
        <v>1</v>
      </c>
      <c r="E153">
        <v>3</v>
      </c>
      <c r="F153">
        <v>4</v>
      </c>
      <c r="G153">
        <v>7</v>
      </c>
    </row>
    <row r="154" spans="1:7">
      <c r="A154">
        <v>733</v>
      </c>
      <c r="B154">
        <v>7</v>
      </c>
      <c r="C154">
        <v>33</v>
      </c>
      <c r="D154">
        <v>4</v>
      </c>
      <c r="E154">
        <v>6</v>
      </c>
      <c r="F154">
        <v>5</v>
      </c>
      <c r="G154">
        <v>7</v>
      </c>
    </row>
    <row r="155" spans="1:7">
      <c r="A155">
        <v>734</v>
      </c>
      <c r="B155">
        <v>7</v>
      </c>
      <c r="C155">
        <v>34</v>
      </c>
      <c r="D155">
        <v>1</v>
      </c>
      <c r="E155">
        <v>2</v>
      </c>
      <c r="F155">
        <v>3</v>
      </c>
      <c r="G155">
        <v>4</v>
      </c>
    </row>
    <row r="156" spans="1:7">
      <c r="A156">
        <v>735</v>
      </c>
      <c r="B156">
        <v>7</v>
      </c>
      <c r="C156">
        <v>35</v>
      </c>
      <c r="D156">
        <v>2</v>
      </c>
      <c r="E156">
        <v>5</v>
      </c>
      <c r="F156">
        <v>6</v>
      </c>
      <c r="G156">
        <v>7</v>
      </c>
    </row>
    <row r="157" spans="1:7">
      <c r="A157">
        <v>736</v>
      </c>
      <c r="B157">
        <v>7</v>
      </c>
      <c r="C157">
        <v>36</v>
      </c>
      <c r="D157">
        <v>1</v>
      </c>
      <c r="E157">
        <v>4</v>
      </c>
      <c r="F157">
        <v>5</v>
      </c>
      <c r="G157">
        <v>6</v>
      </c>
    </row>
    <row r="158" spans="1:7">
      <c r="A158">
        <v>737</v>
      </c>
      <c r="B158">
        <v>7</v>
      </c>
      <c r="C158">
        <v>37</v>
      </c>
      <c r="D158">
        <v>2</v>
      </c>
      <c r="E158">
        <v>7</v>
      </c>
      <c r="F158">
        <v>3</v>
      </c>
      <c r="G158">
        <v>5</v>
      </c>
    </row>
    <row r="159" spans="1:7">
      <c r="A159">
        <v>738</v>
      </c>
      <c r="B159">
        <v>7</v>
      </c>
      <c r="C159">
        <v>38</v>
      </c>
      <c r="D159">
        <v>1</v>
      </c>
      <c r="E159">
        <v>6</v>
      </c>
      <c r="F159">
        <v>2</v>
      </c>
      <c r="G159">
        <v>4</v>
      </c>
    </row>
    <row r="160" spans="1:7">
      <c r="A160">
        <v>739</v>
      </c>
      <c r="B160">
        <v>7</v>
      </c>
      <c r="C160">
        <v>39</v>
      </c>
      <c r="D160">
        <v>3</v>
      </c>
      <c r="E160">
        <v>7</v>
      </c>
      <c r="F160">
        <v>4</v>
      </c>
      <c r="G160">
        <v>5</v>
      </c>
    </row>
    <row r="161" spans="1:7">
      <c r="A161">
        <v>740</v>
      </c>
      <c r="B161">
        <v>7</v>
      </c>
      <c r="C161">
        <v>40</v>
      </c>
      <c r="D161">
        <v>1</v>
      </c>
      <c r="E161">
        <v>7</v>
      </c>
      <c r="F161">
        <v>3</v>
      </c>
      <c r="G161">
        <v>6</v>
      </c>
    </row>
    <row r="162" spans="1:7">
      <c r="A162">
        <v>801</v>
      </c>
      <c r="B162">
        <v>8</v>
      </c>
      <c r="C162">
        <v>1</v>
      </c>
      <c r="D162">
        <v>3</v>
      </c>
      <c r="E162">
        <v>4</v>
      </c>
      <c r="F162">
        <v>5</v>
      </c>
      <c r="G162">
        <v>7</v>
      </c>
    </row>
    <row r="163" spans="1:7">
      <c r="A163">
        <v>802</v>
      </c>
      <c r="B163">
        <v>8</v>
      </c>
      <c r="C163">
        <v>2</v>
      </c>
      <c r="D163">
        <v>1</v>
      </c>
      <c r="E163">
        <v>2</v>
      </c>
      <c r="F163">
        <v>6</v>
      </c>
      <c r="G163">
        <v>8</v>
      </c>
    </row>
    <row r="164" spans="1:7">
      <c r="A164">
        <v>803</v>
      </c>
      <c r="B164">
        <v>8</v>
      </c>
      <c r="C164">
        <v>3</v>
      </c>
      <c r="D164">
        <v>3</v>
      </c>
      <c r="E164">
        <v>5</v>
      </c>
      <c r="F164">
        <v>4</v>
      </c>
      <c r="G164">
        <v>7</v>
      </c>
    </row>
    <row r="165" spans="1:7">
      <c r="A165">
        <v>804</v>
      </c>
      <c r="B165">
        <v>8</v>
      </c>
      <c r="C165">
        <v>4</v>
      </c>
      <c r="D165">
        <v>1</v>
      </c>
      <c r="E165">
        <v>8</v>
      </c>
      <c r="F165">
        <v>2</v>
      </c>
      <c r="G165">
        <v>6</v>
      </c>
    </row>
    <row r="166" spans="1:7">
      <c r="A166">
        <v>805</v>
      </c>
      <c r="B166">
        <v>8</v>
      </c>
      <c r="C166">
        <v>5</v>
      </c>
      <c r="D166">
        <v>3</v>
      </c>
      <c r="E166">
        <v>7</v>
      </c>
      <c r="F166">
        <v>4</v>
      </c>
      <c r="G166">
        <v>5</v>
      </c>
    </row>
    <row r="167" spans="1:7">
      <c r="A167">
        <v>806</v>
      </c>
      <c r="B167">
        <v>8</v>
      </c>
      <c r="C167">
        <v>6</v>
      </c>
      <c r="D167">
        <v>1</v>
      </c>
      <c r="E167">
        <v>6</v>
      </c>
      <c r="F167">
        <v>2</v>
      </c>
      <c r="G167">
        <v>8</v>
      </c>
    </row>
    <row r="168" spans="1:7">
      <c r="A168">
        <v>807</v>
      </c>
      <c r="B168">
        <v>8</v>
      </c>
      <c r="C168">
        <v>7</v>
      </c>
      <c r="D168">
        <v>2</v>
      </c>
      <c r="E168">
        <v>7</v>
      </c>
      <c r="F168">
        <v>5</v>
      </c>
      <c r="G168">
        <v>8</v>
      </c>
    </row>
    <row r="169" spans="1:7">
      <c r="A169">
        <v>808</v>
      </c>
      <c r="B169">
        <v>8</v>
      </c>
      <c r="C169">
        <v>8</v>
      </c>
      <c r="D169">
        <v>1</v>
      </c>
      <c r="E169">
        <v>3</v>
      </c>
      <c r="F169">
        <v>4</v>
      </c>
      <c r="G169">
        <v>6</v>
      </c>
    </row>
    <row r="170" spans="1:7">
      <c r="A170">
        <v>809</v>
      </c>
      <c r="B170">
        <v>8</v>
      </c>
      <c r="C170">
        <v>9</v>
      </c>
      <c r="D170">
        <v>2</v>
      </c>
      <c r="E170">
        <v>5</v>
      </c>
      <c r="F170">
        <v>7</v>
      </c>
      <c r="G170">
        <v>8</v>
      </c>
    </row>
    <row r="171" spans="1:7">
      <c r="A171">
        <v>810</v>
      </c>
      <c r="B171">
        <v>8</v>
      </c>
      <c r="C171">
        <v>10</v>
      </c>
      <c r="D171">
        <v>1</v>
      </c>
      <c r="E171">
        <v>4</v>
      </c>
      <c r="F171">
        <v>3</v>
      </c>
      <c r="G171">
        <v>6</v>
      </c>
    </row>
    <row r="172" spans="1:7">
      <c r="A172">
        <v>811</v>
      </c>
      <c r="B172">
        <v>8</v>
      </c>
      <c r="C172">
        <v>11</v>
      </c>
      <c r="D172">
        <v>4</v>
      </c>
      <c r="E172">
        <v>8</v>
      </c>
      <c r="F172">
        <v>5</v>
      </c>
      <c r="G172">
        <v>6</v>
      </c>
    </row>
    <row r="173" spans="1:7">
      <c r="A173">
        <v>812</v>
      </c>
      <c r="B173">
        <v>8</v>
      </c>
      <c r="C173">
        <v>12</v>
      </c>
      <c r="D173">
        <v>1</v>
      </c>
      <c r="E173">
        <v>7</v>
      </c>
      <c r="F173">
        <v>2</v>
      </c>
      <c r="G173">
        <v>3</v>
      </c>
    </row>
    <row r="174" spans="1:7">
      <c r="A174">
        <v>813</v>
      </c>
      <c r="B174">
        <v>8</v>
      </c>
      <c r="C174">
        <v>13</v>
      </c>
      <c r="D174">
        <v>4</v>
      </c>
      <c r="E174">
        <v>5</v>
      </c>
      <c r="F174">
        <v>6</v>
      </c>
      <c r="G174">
        <v>8</v>
      </c>
    </row>
    <row r="175" spans="1:7">
      <c r="A175">
        <v>814</v>
      </c>
      <c r="B175">
        <v>8</v>
      </c>
      <c r="C175">
        <v>14</v>
      </c>
      <c r="D175">
        <v>1</v>
      </c>
      <c r="E175">
        <v>2</v>
      </c>
      <c r="F175">
        <v>3</v>
      </c>
      <c r="G175">
        <v>7</v>
      </c>
    </row>
    <row r="176" spans="1:7">
      <c r="A176">
        <v>815</v>
      </c>
      <c r="B176">
        <v>8</v>
      </c>
      <c r="C176">
        <v>15</v>
      </c>
      <c r="D176">
        <v>3</v>
      </c>
      <c r="E176">
        <v>8</v>
      </c>
      <c r="F176">
        <v>6</v>
      </c>
      <c r="G176">
        <v>7</v>
      </c>
    </row>
    <row r="177" spans="1:7">
      <c r="A177">
        <v>816</v>
      </c>
      <c r="B177">
        <v>8</v>
      </c>
      <c r="C177">
        <v>16</v>
      </c>
      <c r="D177">
        <v>1</v>
      </c>
      <c r="E177">
        <v>5</v>
      </c>
      <c r="F177">
        <v>2</v>
      </c>
      <c r="G177">
        <v>4</v>
      </c>
    </row>
    <row r="178" spans="1:7">
      <c r="A178">
        <v>817</v>
      </c>
      <c r="B178">
        <v>8</v>
      </c>
      <c r="C178">
        <v>17</v>
      </c>
      <c r="D178">
        <v>2</v>
      </c>
      <c r="E178">
        <v>8</v>
      </c>
      <c r="F178">
        <v>3</v>
      </c>
      <c r="G178">
        <v>4</v>
      </c>
    </row>
    <row r="179" spans="1:7">
      <c r="A179">
        <v>818</v>
      </c>
      <c r="B179">
        <v>8</v>
      </c>
      <c r="C179">
        <v>18</v>
      </c>
      <c r="D179">
        <v>1</v>
      </c>
      <c r="E179">
        <v>6</v>
      </c>
      <c r="F179">
        <v>5</v>
      </c>
      <c r="G179">
        <v>7</v>
      </c>
    </row>
    <row r="180" spans="1:7">
      <c r="A180">
        <v>819</v>
      </c>
      <c r="B180">
        <v>8</v>
      </c>
      <c r="C180">
        <v>19</v>
      </c>
      <c r="D180">
        <v>1</v>
      </c>
      <c r="E180">
        <v>3</v>
      </c>
      <c r="F180">
        <v>5</v>
      </c>
      <c r="G180">
        <v>8</v>
      </c>
    </row>
    <row r="181" spans="1:7">
      <c r="A181">
        <v>820</v>
      </c>
      <c r="B181">
        <v>8</v>
      </c>
      <c r="C181">
        <v>20</v>
      </c>
      <c r="D181">
        <v>2</v>
      </c>
      <c r="E181">
        <v>7</v>
      </c>
      <c r="F181">
        <v>4</v>
      </c>
      <c r="G181">
        <v>6</v>
      </c>
    </row>
    <row r="182" spans="1:7">
      <c r="A182">
        <v>821</v>
      </c>
      <c r="B182">
        <v>8</v>
      </c>
      <c r="C182">
        <v>21</v>
      </c>
      <c r="D182">
        <v>1</v>
      </c>
      <c r="E182">
        <v>8</v>
      </c>
      <c r="F182">
        <v>3</v>
      </c>
      <c r="G182">
        <v>5</v>
      </c>
    </row>
    <row r="183" spans="1:7">
      <c r="A183">
        <v>822</v>
      </c>
      <c r="B183">
        <v>8</v>
      </c>
      <c r="C183">
        <v>22</v>
      </c>
      <c r="D183">
        <v>2</v>
      </c>
      <c r="E183">
        <v>6</v>
      </c>
      <c r="F183">
        <v>4</v>
      </c>
      <c r="G183">
        <v>7</v>
      </c>
    </row>
    <row r="184" spans="1:7">
      <c r="A184">
        <v>823</v>
      </c>
      <c r="B184">
        <v>8</v>
      </c>
      <c r="C184">
        <v>23</v>
      </c>
      <c r="D184">
        <v>1</v>
      </c>
      <c r="E184">
        <v>7</v>
      </c>
      <c r="F184">
        <v>4</v>
      </c>
      <c r="G184">
        <v>8</v>
      </c>
    </row>
    <row r="185" spans="1:7">
      <c r="A185">
        <v>824</v>
      </c>
      <c r="B185">
        <v>8</v>
      </c>
      <c r="C185">
        <v>24</v>
      </c>
      <c r="D185">
        <v>2</v>
      </c>
      <c r="E185">
        <v>3</v>
      </c>
      <c r="F185">
        <v>5</v>
      </c>
      <c r="G185">
        <v>6</v>
      </c>
    </row>
    <row r="186" spans="1:7">
      <c r="A186">
        <v>825</v>
      </c>
      <c r="B186">
        <v>8</v>
      </c>
      <c r="C186">
        <v>25</v>
      </c>
      <c r="D186">
        <v>1</v>
      </c>
      <c r="E186">
        <v>4</v>
      </c>
      <c r="F186">
        <v>7</v>
      </c>
      <c r="G186">
        <v>8</v>
      </c>
    </row>
    <row r="187" spans="1:7">
      <c r="A187">
        <v>826</v>
      </c>
      <c r="B187">
        <v>8</v>
      </c>
      <c r="C187">
        <v>26</v>
      </c>
      <c r="D187">
        <v>2</v>
      </c>
      <c r="E187">
        <v>5</v>
      </c>
      <c r="F187">
        <v>3</v>
      </c>
      <c r="G187">
        <v>6</v>
      </c>
    </row>
    <row r="188" spans="1:7">
      <c r="A188">
        <v>827</v>
      </c>
      <c r="B188">
        <v>8</v>
      </c>
      <c r="C188">
        <v>27</v>
      </c>
      <c r="D188">
        <v>2</v>
      </c>
      <c r="E188">
        <v>4</v>
      </c>
      <c r="F188">
        <v>3</v>
      </c>
      <c r="G188">
        <v>8</v>
      </c>
    </row>
    <row r="189" spans="1:7">
      <c r="A189">
        <v>828</v>
      </c>
      <c r="B189">
        <v>8</v>
      </c>
      <c r="C189">
        <v>28</v>
      </c>
      <c r="D189">
        <v>1</v>
      </c>
      <c r="E189">
        <v>5</v>
      </c>
      <c r="F189">
        <v>6</v>
      </c>
      <c r="G189">
        <v>7</v>
      </c>
    </row>
    <row r="190" spans="1:7">
      <c r="A190">
        <v>829</v>
      </c>
      <c r="B190">
        <v>8</v>
      </c>
      <c r="C190">
        <v>29</v>
      </c>
      <c r="D190">
        <v>3</v>
      </c>
      <c r="E190">
        <v>7</v>
      </c>
      <c r="F190">
        <v>6</v>
      </c>
      <c r="G190">
        <v>8</v>
      </c>
    </row>
    <row r="191" spans="1:7">
      <c r="A191">
        <v>830</v>
      </c>
      <c r="B191">
        <v>8</v>
      </c>
      <c r="C191">
        <v>30</v>
      </c>
      <c r="D191">
        <v>1</v>
      </c>
      <c r="E191">
        <v>2</v>
      </c>
      <c r="F191">
        <v>4</v>
      </c>
      <c r="G191">
        <v>5</v>
      </c>
    </row>
    <row r="192" spans="1:7">
      <c r="A192">
        <v>831</v>
      </c>
      <c r="B192">
        <v>8</v>
      </c>
      <c r="C192">
        <v>31</v>
      </c>
      <c r="D192">
        <v>3</v>
      </c>
      <c r="E192">
        <v>6</v>
      </c>
      <c r="F192">
        <v>7</v>
      </c>
      <c r="G192">
        <v>8</v>
      </c>
    </row>
    <row r="193" spans="1:7">
      <c r="A193">
        <v>832</v>
      </c>
      <c r="B193">
        <v>8</v>
      </c>
      <c r="C193">
        <v>32</v>
      </c>
      <c r="D193">
        <v>1</v>
      </c>
      <c r="E193">
        <v>4</v>
      </c>
      <c r="F193">
        <v>2</v>
      </c>
      <c r="G193">
        <v>5</v>
      </c>
    </row>
    <row r="194" spans="1:7">
      <c r="A194">
        <v>833</v>
      </c>
      <c r="B194">
        <v>8</v>
      </c>
      <c r="C194">
        <v>33</v>
      </c>
      <c r="D194">
        <v>1</v>
      </c>
      <c r="E194">
        <v>6</v>
      </c>
      <c r="F194">
        <v>3</v>
      </c>
      <c r="G194">
        <v>4</v>
      </c>
    </row>
    <row r="195" spans="1:7">
      <c r="A195">
        <v>834</v>
      </c>
      <c r="B195">
        <v>8</v>
      </c>
      <c r="C195">
        <v>34</v>
      </c>
      <c r="D195">
        <v>2</v>
      </c>
      <c r="E195">
        <v>8</v>
      </c>
      <c r="F195">
        <v>5</v>
      </c>
      <c r="G195">
        <v>7</v>
      </c>
    </row>
    <row r="196" spans="1:7">
      <c r="A196">
        <v>835</v>
      </c>
      <c r="B196">
        <v>8</v>
      </c>
      <c r="C196">
        <v>35</v>
      </c>
      <c r="D196">
        <v>1</v>
      </c>
      <c r="E196">
        <v>3</v>
      </c>
      <c r="F196">
        <v>2</v>
      </c>
      <c r="G196">
        <v>6</v>
      </c>
    </row>
    <row r="197" spans="1:7">
      <c r="A197">
        <v>836</v>
      </c>
      <c r="B197">
        <v>8</v>
      </c>
      <c r="C197">
        <v>36</v>
      </c>
      <c r="D197">
        <v>4</v>
      </c>
      <c r="E197">
        <v>7</v>
      </c>
      <c r="F197">
        <v>5</v>
      </c>
      <c r="G197">
        <v>8</v>
      </c>
    </row>
    <row r="198" spans="1:7">
      <c r="A198">
        <v>837</v>
      </c>
      <c r="B198">
        <v>8</v>
      </c>
      <c r="C198">
        <v>37</v>
      </c>
      <c r="D198">
        <v>2</v>
      </c>
      <c r="E198">
        <v>4</v>
      </c>
      <c r="F198">
        <v>6</v>
      </c>
      <c r="G198">
        <v>7</v>
      </c>
    </row>
    <row r="199" spans="1:7">
      <c r="A199">
        <v>838</v>
      </c>
      <c r="B199">
        <v>8</v>
      </c>
      <c r="C199">
        <v>38</v>
      </c>
      <c r="D199">
        <v>1</v>
      </c>
      <c r="E199">
        <v>5</v>
      </c>
      <c r="F199">
        <v>3</v>
      </c>
      <c r="G199">
        <v>8</v>
      </c>
    </row>
    <row r="200" spans="1:7">
      <c r="A200">
        <v>839</v>
      </c>
      <c r="B200">
        <v>8</v>
      </c>
      <c r="C200">
        <v>39</v>
      </c>
      <c r="D200">
        <v>2</v>
      </c>
      <c r="E200">
        <v>3</v>
      </c>
      <c r="F200">
        <v>4</v>
      </c>
      <c r="G200">
        <v>8</v>
      </c>
    </row>
    <row r="201" spans="1:7">
      <c r="A201">
        <v>840</v>
      </c>
      <c r="B201">
        <v>8</v>
      </c>
      <c r="C201">
        <v>40</v>
      </c>
      <c r="D201">
        <v>1</v>
      </c>
      <c r="E201">
        <v>7</v>
      </c>
      <c r="F201">
        <v>5</v>
      </c>
      <c r="G201">
        <v>6</v>
      </c>
    </row>
    <row r="202" spans="1:7">
      <c r="A202">
        <v>901</v>
      </c>
      <c r="B202">
        <v>9</v>
      </c>
      <c r="C202">
        <v>1</v>
      </c>
      <c r="D202">
        <v>1</v>
      </c>
      <c r="E202">
        <v>7</v>
      </c>
      <c r="F202">
        <v>8</v>
      </c>
      <c r="G202">
        <v>9</v>
      </c>
    </row>
    <row r="203" spans="1:7">
      <c r="A203">
        <v>902</v>
      </c>
      <c r="B203">
        <v>9</v>
      </c>
      <c r="C203">
        <v>2</v>
      </c>
      <c r="D203">
        <v>2</v>
      </c>
      <c r="E203">
        <v>6</v>
      </c>
      <c r="F203">
        <v>3</v>
      </c>
      <c r="G203">
        <v>5</v>
      </c>
    </row>
    <row r="204" spans="1:7">
      <c r="A204">
        <v>903</v>
      </c>
      <c r="B204">
        <v>9</v>
      </c>
      <c r="C204">
        <v>3</v>
      </c>
      <c r="D204">
        <v>1</v>
      </c>
      <c r="E204">
        <v>8</v>
      </c>
      <c r="F204">
        <v>4</v>
      </c>
      <c r="G204">
        <v>7</v>
      </c>
    </row>
    <row r="205" spans="1:7">
      <c r="A205">
        <v>904</v>
      </c>
      <c r="B205">
        <v>9</v>
      </c>
      <c r="C205">
        <v>4</v>
      </c>
      <c r="D205">
        <v>2</v>
      </c>
      <c r="E205">
        <v>3</v>
      </c>
      <c r="F205">
        <v>6</v>
      </c>
      <c r="G205">
        <v>9</v>
      </c>
    </row>
    <row r="206" spans="1:7">
      <c r="A206">
        <v>905</v>
      </c>
      <c r="B206">
        <v>9</v>
      </c>
      <c r="C206">
        <v>5</v>
      </c>
      <c r="D206">
        <v>1</v>
      </c>
      <c r="E206">
        <v>4</v>
      </c>
      <c r="F206">
        <v>5</v>
      </c>
      <c r="G206">
        <v>7</v>
      </c>
    </row>
    <row r="207" spans="1:7">
      <c r="A207">
        <v>906</v>
      </c>
      <c r="B207">
        <v>9</v>
      </c>
      <c r="C207">
        <v>6</v>
      </c>
      <c r="D207">
        <v>2</v>
      </c>
      <c r="E207">
        <v>9</v>
      </c>
      <c r="F207">
        <v>6</v>
      </c>
      <c r="G207">
        <v>8</v>
      </c>
    </row>
    <row r="208" spans="1:7">
      <c r="A208">
        <v>907</v>
      </c>
      <c r="B208">
        <v>9</v>
      </c>
      <c r="C208">
        <v>7</v>
      </c>
      <c r="D208">
        <v>3</v>
      </c>
      <c r="E208">
        <v>7</v>
      </c>
      <c r="F208">
        <v>4</v>
      </c>
      <c r="G208">
        <v>5</v>
      </c>
    </row>
    <row r="209" spans="1:7">
      <c r="A209">
        <v>908</v>
      </c>
      <c r="B209">
        <v>9</v>
      </c>
      <c r="C209">
        <v>8</v>
      </c>
      <c r="D209">
        <v>1</v>
      </c>
      <c r="E209">
        <v>9</v>
      </c>
      <c r="F209">
        <v>2</v>
      </c>
      <c r="G209">
        <v>8</v>
      </c>
    </row>
    <row r="210" spans="1:7">
      <c r="A210">
        <v>909</v>
      </c>
      <c r="B210">
        <v>9</v>
      </c>
      <c r="C210">
        <v>9</v>
      </c>
      <c r="D210">
        <v>3</v>
      </c>
      <c r="E210">
        <v>4</v>
      </c>
      <c r="F210">
        <v>5</v>
      </c>
      <c r="G210">
        <v>6</v>
      </c>
    </row>
    <row r="211" spans="1:7">
      <c r="A211">
        <v>910</v>
      </c>
      <c r="B211">
        <v>9</v>
      </c>
      <c r="C211">
        <v>10</v>
      </c>
      <c r="D211">
        <v>2</v>
      </c>
      <c r="E211">
        <v>5</v>
      </c>
      <c r="F211">
        <v>7</v>
      </c>
      <c r="G211">
        <v>8</v>
      </c>
    </row>
    <row r="212" spans="1:7">
      <c r="A212">
        <v>911</v>
      </c>
      <c r="B212">
        <v>9</v>
      </c>
      <c r="C212">
        <v>11</v>
      </c>
      <c r="D212">
        <v>1</v>
      </c>
      <c r="E212">
        <v>3</v>
      </c>
      <c r="F212">
        <v>4</v>
      </c>
      <c r="G212">
        <v>9</v>
      </c>
    </row>
    <row r="213" spans="1:7">
      <c r="A213">
        <v>912</v>
      </c>
      <c r="B213">
        <v>9</v>
      </c>
      <c r="C213">
        <v>12</v>
      </c>
      <c r="D213">
        <v>5</v>
      </c>
      <c r="E213">
        <v>8</v>
      </c>
      <c r="F213">
        <v>6</v>
      </c>
      <c r="G213">
        <v>7</v>
      </c>
    </row>
    <row r="214" spans="1:7">
      <c r="A214">
        <v>913</v>
      </c>
      <c r="B214">
        <v>9</v>
      </c>
      <c r="C214">
        <v>13</v>
      </c>
      <c r="D214">
        <v>1</v>
      </c>
      <c r="E214">
        <v>2</v>
      </c>
      <c r="F214">
        <v>3</v>
      </c>
      <c r="G214">
        <v>9</v>
      </c>
    </row>
    <row r="215" spans="1:7">
      <c r="A215">
        <v>914</v>
      </c>
      <c r="B215">
        <v>9</v>
      </c>
      <c r="C215">
        <v>14</v>
      </c>
      <c r="D215">
        <v>4</v>
      </c>
      <c r="E215">
        <v>6</v>
      </c>
      <c r="F215">
        <v>7</v>
      </c>
      <c r="G215">
        <v>9</v>
      </c>
    </row>
    <row r="216" spans="1:7">
      <c r="A216">
        <v>915</v>
      </c>
      <c r="B216">
        <v>9</v>
      </c>
      <c r="C216">
        <v>15</v>
      </c>
      <c r="D216">
        <v>1</v>
      </c>
      <c r="E216">
        <v>5</v>
      </c>
      <c r="F216">
        <v>3</v>
      </c>
      <c r="G216">
        <v>8</v>
      </c>
    </row>
    <row r="217" spans="1:7">
      <c r="A217">
        <v>916</v>
      </c>
      <c r="B217">
        <v>9</v>
      </c>
      <c r="C217">
        <v>16</v>
      </c>
      <c r="D217">
        <v>1</v>
      </c>
      <c r="E217">
        <v>6</v>
      </c>
      <c r="F217">
        <v>2</v>
      </c>
      <c r="G217">
        <v>4</v>
      </c>
    </row>
    <row r="218" spans="1:7">
      <c r="A218">
        <v>917</v>
      </c>
      <c r="B218">
        <v>9</v>
      </c>
      <c r="C218">
        <v>17</v>
      </c>
      <c r="D218">
        <v>3</v>
      </c>
      <c r="E218">
        <v>6</v>
      </c>
      <c r="F218">
        <v>7</v>
      </c>
      <c r="G218">
        <v>8</v>
      </c>
    </row>
    <row r="219" spans="1:7">
      <c r="A219">
        <v>918</v>
      </c>
      <c r="B219">
        <v>9</v>
      </c>
      <c r="C219">
        <v>18</v>
      </c>
      <c r="D219">
        <v>2</v>
      </c>
      <c r="E219">
        <v>9</v>
      </c>
      <c r="F219">
        <v>4</v>
      </c>
      <c r="G219">
        <v>5</v>
      </c>
    </row>
    <row r="220" spans="1:7">
      <c r="A220">
        <v>919</v>
      </c>
      <c r="B220">
        <v>9</v>
      </c>
      <c r="C220">
        <v>19</v>
      </c>
      <c r="D220">
        <v>1</v>
      </c>
      <c r="E220">
        <v>8</v>
      </c>
      <c r="F220">
        <v>3</v>
      </c>
      <c r="G220">
        <v>6</v>
      </c>
    </row>
    <row r="221" spans="1:7">
      <c r="A221">
        <v>920</v>
      </c>
      <c r="B221">
        <v>9</v>
      </c>
      <c r="C221">
        <v>20</v>
      </c>
      <c r="D221">
        <v>2</v>
      </c>
      <c r="E221">
        <v>7</v>
      </c>
      <c r="F221">
        <v>5</v>
      </c>
      <c r="G221">
        <v>9</v>
      </c>
    </row>
    <row r="222" spans="1:7">
      <c r="A222">
        <v>921</v>
      </c>
      <c r="B222">
        <v>9</v>
      </c>
      <c r="C222">
        <v>21</v>
      </c>
      <c r="D222">
        <v>2</v>
      </c>
      <c r="E222">
        <v>3</v>
      </c>
      <c r="F222">
        <v>4</v>
      </c>
      <c r="G222">
        <v>8</v>
      </c>
    </row>
    <row r="223" spans="1:7">
      <c r="A223">
        <v>922</v>
      </c>
      <c r="B223">
        <v>9</v>
      </c>
      <c r="C223">
        <v>22</v>
      </c>
      <c r="D223">
        <v>1</v>
      </c>
      <c r="E223">
        <v>9</v>
      </c>
      <c r="F223">
        <v>5</v>
      </c>
      <c r="G223">
        <v>6</v>
      </c>
    </row>
    <row r="224" spans="1:7">
      <c r="A224">
        <v>923</v>
      </c>
      <c r="B224">
        <v>9</v>
      </c>
      <c r="C224">
        <v>23</v>
      </c>
      <c r="D224">
        <v>2</v>
      </c>
      <c r="E224">
        <v>8</v>
      </c>
      <c r="F224">
        <v>4</v>
      </c>
      <c r="G224">
        <v>7</v>
      </c>
    </row>
    <row r="225" spans="1:7">
      <c r="A225">
        <v>924</v>
      </c>
      <c r="B225">
        <v>9</v>
      </c>
      <c r="C225">
        <v>24</v>
      </c>
      <c r="D225">
        <v>1</v>
      </c>
      <c r="E225">
        <v>5</v>
      </c>
      <c r="F225">
        <v>6</v>
      </c>
      <c r="G225">
        <v>9</v>
      </c>
    </row>
    <row r="226" spans="1:7">
      <c r="A226">
        <v>925</v>
      </c>
      <c r="B226">
        <v>9</v>
      </c>
      <c r="C226">
        <v>25</v>
      </c>
      <c r="D226">
        <v>2</v>
      </c>
      <c r="E226">
        <v>7</v>
      </c>
      <c r="F226">
        <v>3</v>
      </c>
      <c r="G226">
        <v>4</v>
      </c>
    </row>
    <row r="227" spans="1:7">
      <c r="A227">
        <v>926</v>
      </c>
      <c r="B227">
        <v>9</v>
      </c>
      <c r="C227">
        <v>26</v>
      </c>
      <c r="D227">
        <v>4</v>
      </c>
      <c r="E227">
        <v>8</v>
      </c>
      <c r="F227">
        <v>5</v>
      </c>
      <c r="G227">
        <v>9</v>
      </c>
    </row>
    <row r="228" spans="1:7">
      <c r="A228">
        <v>927</v>
      </c>
      <c r="B228">
        <v>9</v>
      </c>
      <c r="C228">
        <v>27</v>
      </c>
      <c r="D228">
        <v>1</v>
      </c>
      <c r="E228">
        <v>3</v>
      </c>
      <c r="F228">
        <v>6</v>
      </c>
      <c r="G228">
        <v>7</v>
      </c>
    </row>
    <row r="229" spans="1:7">
      <c r="A229">
        <v>928</v>
      </c>
      <c r="B229">
        <v>9</v>
      </c>
      <c r="C229">
        <v>28</v>
      </c>
      <c r="D229">
        <v>2</v>
      </c>
      <c r="E229">
        <v>4</v>
      </c>
      <c r="F229">
        <v>5</v>
      </c>
      <c r="G229">
        <v>8</v>
      </c>
    </row>
    <row r="230" spans="1:7">
      <c r="A230">
        <v>929</v>
      </c>
      <c r="B230">
        <v>9</v>
      </c>
      <c r="C230">
        <v>29</v>
      </c>
      <c r="D230">
        <v>1</v>
      </c>
      <c r="E230">
        <v>6</v>
      </c>
      <c r="F230">
        <v>3</v>
      </c>
      <c r="G230">
        <v>7</v>
      </c>
    </row>
    <row r="231" spans="1:7">
      <c r="A231">
        <v>930</v>
      </c>
      <c r="B231">
        <v>9</v>
      </c>
      <c r="C231">
        <v>30</v>
      </c>
      <c r="D231">
        <v>3</v>
      </c>
      <c r="E231">
        <v>8</v>
      </c>
      <c r="F231">
        <v>4</v>
      </c>
      <c r="G231">
        <v>9</v>
      </c>
    </row>
    <row r="232" spans="1:7">
      <c r="A232">
        <v>931</v>
      </c>
      <c r="B232">
        <v>9</v>
      </c>
      <c r="C232">
        <v>31</v>
      </c>
      <c r="D232">
        <v>1</v>
      </c>
      <c r="E232">
        <v>7</v>
      </c>
      <c r="F232">
        <v>2</v>
      </c>
      <c r="G232">
        <v>5</v>
      </c>
    </row>
    <row r="233" spans="1:7">
      <c r="A233">
        <v>932</v>
      </c>
      <c r="B233">
        <v>9</v>
      </c>
      <c r="C233">
        <v>32</v>
      </c>
      <c r="D233">
        <v>4</v>
      </c>
      <c r="E233">
        <v>6</v>
      </c>
      <c r="F233">
        <v>8</v>
      </c>
      <c r="G233">
        <v>9</v>
      </c>
    </row>
    <row r="234" spans="1:7">
      <c r="A234">
        <v>933</v>
      </c>
      <c r="B234">
        <v>9</v>
      </c>
      <c r="C234">
        <v>33</v>
      </c>
      <c r="D234">
        <v>3</v>
      </c>
      <c r="E234">
        <v>9</v>
      </c>
      <c r="F234">
        <v>5</v>
      </c>
      <c r="G234">
        <v>7</v>
      </c>
    </row>
    <row r="235" spans="1:7">
      <c r="A235">
        <v>934</v>
      </c>
      <c r="B235">
        <v>9</v>
      </c>
      <c r="C235">
        <v>34</v>
      </c>
      <c r="D235">
        <v>1</v>
      </c>
      <c r="E235">
        <v>4</v>
      </c>
      <c r="F235">
        <v>2</v>
      </c>
      <c r="G235">
        <v>6</v>
      </c>
    </row>
    <row r="236" spans="1:7">
      <c r="A236">
        <v>935</v>
      </c>
      <c r="B236">
        <v>9</v>
      </c>
      <c r="C236">
        <v>35</v>
      </c>
      <c r="D236">
        <v>3</v>
      </c>
      <c r="E236">
        <v>5</v>
      </c>
      <c r="F236">
        <v>6</v>
      </c>
      <c r="G236">
        <v>8</v>
      </c>
    </row>
    <row r="237" spans="1:7">
      <c r="A237">
        <v>936</v>
      </c>
      <c r="B237">
        <v>9</v>
      </c>
      <c r="C237">
        <v>36</v>
      </c>
      <c r="D237">
        <v>1</v>
      </c>
      <c r="E237">
        <v>2</v>
      </c>
      <c r="F237">
        <v>7</v>
      </c>
      <c r="G237">
        <v>9</v>
      </c>
    </row>
    <row r="238" spans="1:7">
      <c r="A238">
        <v>937</v>
      </c>
      <c r="B238">
        <v>9</v>
      </c>
      <c r="C238">
        <v>37</v>
      </c>
      <c r="D238">
        <v>1</v>
      </c>
      <c r="E238">
        <v>6</v>
      </c>
      <c r="F238">
        <v>4</v>
      </c>
      <c r="G238">
        <v>5</v>
      </c>
    </row>
    <row r="239" spans="1:7">
      <c r="A239">
        <v>938</v>
      </c>
      <c r="B239">
        <v>9</v>
      </c>
      <c r="C239">
        <v>38</v>
      </c>
      <c r="D239">
        <v>2</v>
      </c>
      <c r="E239">
        <v>9</v>
      </c>
      <c r="F239">
        <v>3</v>
      </c>
      <c r="G239">
        <v>7</v>
      </c>
    </row>
    <row r="240" spans="1:7">
      <c r="A240">
        <v>939</v>
      </c>
      <c r="B240">
        <v>9</v>
      </c>
      <c r="C240">
        <v>39</v>
      </c>
      <c r="D240">
        <v>1</v>
      </c>
      <c r="E240">
        <v>5</v>
      </c>
      <c r="F240">
        <v>4</v>
      </c>
      <c r="G240">
        <v>8</v>
      </c>
    </row>
    <row r="241" spans="1:7">
      <c r="A241">
        <v>940</v>
      </c>
      <c r="B241">
        <v>9</v>
      </c>
      <c r="C241">
        <v>40</v>
      </c>
      <c r="D241">
        <v>2</v>
      </c>
      <c r="E241">
        <v>7</v>
      </c>
      <c r="F241">
        <v>3</v>
      </c>
      <c r="G241">
        <v>6</v>
      </c>
    </row>
    <row r="242" spans="1:7">
      <c r="A242">
        <v>1001</v>
      </c>
      <c r="B242">
        <v>10</v>
      </c>
      <c r="C242">
        <v>1</v>
      </c>
      <c r="D242">
        <v>5</v>
      </c>
      <c r="E242">
        <v>8</v>
      </c>
      <c r="F242">
        <v>7</v>
      </c>
      <c r="G242">
        <v>9</v>
      </c>
    </row>
    <row r="243" spans="1:7">
      <c r="A243">
        <v>1002</v>
      </c>
      <c r="B243">
        <v>10</v>
      </c>
      <c r="C243">
        <v>2</v>
      </c>
      <c r="D243">
        <v>2</v>
      </c>
      <c r="E243">
        <v>4</v>
      </c>
      <c r="F243">
        <v>6</v>
      </c>
      <c r="G243">
        <v>10</v>
      </c>
    </row>
    <row r="244" spans="1:7">
      <c r="A244">
        <v>1003</v>
      </c>
      <c r="B244">
        <v>10</v>
      </c>
      <c r="C244">
        <v>3</v>
      </c>
      <c r="D244">
        <v>1</v>
      </c>
      <c r="E244">
        <v>5</v>
      </c>
      <c r="F244">
        <v>3</v>
      </c>
      <c r="G244">
        <v>8</v>
      </c>
    </row>
    <row r="245" spans="1:7">
      <c r="A245">
        <v>1004</v>
      </c>
      <c r="B245">
        <v>10</v>
      </c>
      <c r="C245">
        <v>4</v>
      </c>
      <c r="D245">
        <v>2</v>
      </c>
      <c r="E245">
        <v>7</v>
      </c>
      <c r="F245">
        <v>4</v>
      </c>
      <c r="G245">
        <v>9</v>
      </c>
    </row>
    <row r="246" spans="1:7">
      <c r="A246">
        <v>1005</v>
      </c>
      <c r="B246">
        <v>10</v>
      </c>
      <c r="C246">
        <v>5</v>
      </c>
      <c r="D246">
        <v>1</v>
      </c>
      <c r="E246">
        <v>10</v>
      </c>
      <c r="F246">
        <v>3</v>
      </c>
      <c r="G246">
        <v>6</v>
      </c>
    </row>
    <row r="247" spans="1:7">
      <c r="A247">
        <v>1006</v>
      </c>
      <c r="B247">
        <v>10</v>
      </c>
      <c r="C247">
        <v>6</v>
      </c>
      <c r="D247">
        <v>2</v>
      </c>
      <c r="E247">
        <v>9</v>
      </c>
      <c r="F247">
        <v>5</v>
      </c>
      <c r="G247">
        <v>7</v>
      </c>
    </row>
    <row r="248" spans="1:7">
      <c r="A248">
        <v>1007</v>
      </c>
      <c r="B248">
        <v>10</v>
      </c>
      <c r="C248">
        <v>7</v>
      </c>
      <c r="D248">
        <v>1</v>
      </c>
      <c r="E248">
        <v>8</v>
      </c>
      <c r="F248">
        <v>4</v>
      </c>
      <c r="G248">
        <v>10</v>
      </c>
    </row>
    <row r="249" spans="1:7">
      <c r="A249">
        <v>1008</v>
      </c>
      <c r="B249">
        <v>10</v>
      </c>
      <c r="C249">
        <v>8</v>
      </c>
      <c r="D249">
        <v>2</v>
      </c>
      <c r="E249">
        <v>6</v>
      </c>
      <c r="F249">
        <v>3</v>
      </c>
      <c r="G249">
        <v>7</v>
      </c>
    </row>
    <row r="250" spans="1:7">
      <c r="A250">
        <v>1009</v>
      </c>
      <c r="B250">
        <v>10</v>
      </c>
      <c r="C250">
        <v>9</v>
      </c>
      <c r="D250">
        <v>1</v>
      </c>
      <c r="E250">
        <v>4</v>
      </c>
      <c r="F250">
        <v>5</v>
      </c>
      <c r="G250">
        <v>9</v>
      </c>
    </row>
    <row r="251" spans="1:7">
      <c r="A251">
        <v>1010</v>
      </c>
      <c r="B251">
        <v>10</v>
      </c>
      <c r="C251">
        <v>10</v>
      </c>
      <c r="D251">
        <v>3</v>
      </c>
      <c r="E251">
        <v>10</v>
      </c>
      <c r="F251">
        <v>6</v>
      </c>
      <c r="G251">
        <v>8</v>
      </c>
    </row>
    <row r="252" spans="1:7">
      <c r="A252">
        <v>1011</v>
      </c>
      <c r="B252">
        <v>10</v>
      </c>
      <c r="C252">
        <v>11</v>
      </c>
      <c r="D252">
        <v>1</v>
      </c>
      <c r="E252">
        <v>7</v>
      </c>
      <c r="F252">
        <v>4</v>
      </c>
      <c r="G252">
        <v>5</v>
      </c>
    </row>
    <row r="253" spans="1:7">
      <c r="A253">
        <v>1012</v>
      </c>
      <c r="B253">
        <v>10</v>
      </c>
      <c r="C253">
        <v>12</v>
      </c>
      <c r="D253">
        <v>2</v>
      </c>
      <c r="E253">
        <v>3</v>
      </c>
      <c r="F253">
        <v>8</v>
      </c>
      <c r="G253">
        <v>9</v>
      </c>
    </row>
    <row r="254" spans="1:7">
      <c r="A254">
        <v>1013</v>
      </c>
      <c r="B254">
        <v>10</v>
      </c>
      <c r="C254">
        <v>13</v>
      </c>
      <c r="D254">
        <v>1</v>
      </c>
      <c r="E254">
        <v>6</v>
      </c>
      <c r="F254">
        <v>7</v>
      </c>
      <c r="G254">
        <v>10</v>
      </c>
    </row>
    <row r="255" spans="1:7">
      <c r="A255">
        <v>1014</v>
      </c>
      <c r="B255">
        <v>10</v>
      </c>
      <c r="C255">
        <v>14</v>
      </c>
      <c r="D255">
        <v>2</v>
      </c>
      <c r="E255">
        <v>5</v>
      </c>
      <c r="F255">
        <v>4</v>
      </c>
      <c r="G255">
        <v>8</v>
      </c>
    </row>
    <row r="256" spans="1:7">
      <c r="A256">
        <v>1015</v>
      </c>
      <c r="B256">
        <v>10</v>
      </c>
      <c r="C256">
        <v>15</v>
      </c>
      <c r="D256">
        <v>3</v>
      </c>
      <c r="E256">
        <v>9</v>
      </c>
      <c r="F256">
        <v>6</v>
      </c>
      <c r="G256">
        <v>10</v>
      </c>
    </row>
    <row r="257" spans="1:7">
      <c r="A257">
        <v>1016</v>
      </c>
      <c r="B257">
        <v>10</v>
      </c>
      <c r="C257">
        <v>16</v>
      </c>
      <c r="D257">
        <v>4</v>
      </c>
      <c r="E257">
        <v>7</v>
      </c>
      <c r="F257">
        <v>8</v>
      </c>
      <c r="G257">
        <v>10</v>
      </c>
    </row>
    <row r="258" spans="1:7">
      <c r="A258">
        <v>1017</v>
      </c>
      <c r="B258">
        <v>10</v>
      </c>
      <c r="C258">
        <v>17</v>
      </c>
      <c r="D258">
        <v>1</v>
      </c>
      <c r="E258">
        <v>2</v>
      </c>
      <c r="F258">
        <v>5</v>
      </c>
      <c r="G258">
        <v>6</v>
      </c>
    </row>
    <row r="259" spans="1:7">
      <c r="A259">
        <v>1018</v>
      </c>
      <c r="B259">
        <v>10</v>
      </c>
      <c r="C259">
        <v>18</v>
      </c>
      <c r="D259">
        <v>3</v>
      </c>
      <c r="E259">
        <v>4</v>
      </c>
      <c r="F259">
        <v>9</v>
      </c>
      <c r="G259">
        <v>10</v>
      </c>
    </row>
    <row r="260" spans="1:7">
      <c r="A260">
        <v>1019</v>
      </c>
      <c r="B260">
        <v>10</v>
      </c>
      <c r="C260">
        <v>19</v>
      </c>
      <c r="D260">
        <v>2</v>
      </c>
      <c r="E260">
        <v>8</v>
      </c>
      <c r="F260">
        <v>6</v>
      </c>
      <c r="G260">
        <v>7</v>
      </c>
    </row>
    <row r="261" spans="1:7">
      <c r="A261">
        <v>1020</v>
      </c>
      <c r="B261">
        <v>10</v>
      </c>
      <c r="C261">
        <v>20</v>
      </c>
      <c r="D261">
        <v>1</v>
      </c>
      <c r="E261">
        <v>9</v>
      </c>
      <c r="F261">
        <v>3</v>
      </c>
      <c r="G261">
        <v>5</v>
      </c>
    </row>
    <row r="262" spans="1:7">
      <c r="A262">
        <v>1021</v>
      </c>
      <c r="B262">
        <v>10</v>
      </c>
      <c r="C262">
        <v>21</v>
      </c>
      <c r="D262">
        <v>4</v>
      </c>
      <c r="E262">
        <v>6</v>
      </c>
      <c r="F262">
        <v>7</v>
      </c>
      <c r="G262">
        <v>8</v>
      </c>
    </row>
    <row r="263" spans="1:7">
      <c r="A263">
        <v>1022</v>
      </c>
      <c r="B263">
        <v>10</v>
      </c>
      <c r="C263">
        <v>22</v>
      </c>
      <c r="D263">
        <v>1</v>
      </c>
      <c r="E263">
        <v>3</v>
      </c>
      <c r="F263">
        <v>2</v>
      </c>
      <c r="G263">
        <v>10</v>
      </c>
    </row>
    <row r="264" spans="1:7">
      <c r="A264">
        <v>1023</v>
      </c>
      <c r="B264">
        <v>10</v>
      </c>
      <c r="C264">
        <v>23</v>
      </c>
      <c r="D264">
        <v>5</v>
      </c>
      <c r="E264">
        <v>8</v>
      </c>
      <c r="F264">
        <v>6</v>
      </c>
      <c r="G264">
        <v>9</v>
      </c>
    </row>
    <row r="265" spans="1:7">
      <c r="A265">
        <v>1024</v>
      </c>
      <c r="B265">
        <v>10</v>
      </c>
      <c r="C265">
        <v>24</v>
      </c>
      <c r="D265">
        <v>1</v>
      </c>
      <c r="E265">
        <v>3</v>
      </c>
      <c r="F265">
        <v>4</v>
      </c>
      <c r="G265">
        <v>7</v>
      </c>
    </row>
    <row r="266" spans="1:7">
      <c r="A266">
        <v>1025</v>
      </c>
      <c r="B266">
        <v>10</v>
      </c>
      <c r="C266">
        <v>25</v>
      </c>
      <c r="D266">
        <v>2</v>
      </c>
      <c r="E266">
        <v>10</v>
      </c>
      <c r="F266">
        <v>5</v>
      </c>
      <c r="G266">
        <v>9</v>
      </c>
    </row>
    <row r="267" spans="1:7">
      <c r="A267">
        <v>1026</v>
      </c>
      <c r="B267">
        <v>10</v>
      </c>
      <c r="C267">
        <v>26</v>
      </c>
      <c r="D267">
        <v>3</v>
      </c>
      <c r="E267">
        <v>6</v>
      </c>
      <c r="F267">
        <v>4</v>
      </c>
      <c r="G267">
        <v>5</v>
      </c>
    </row>
    <row r="268" spans="1:7">
      <c r="A268">
        <v>1027</v>
      </c>
      <c r="B268">
        <v>10</v>
      </c>
      <c r="C268">
        <v>27</v>
      </c>
      <c r="D268">
        <v>1</v>
      </c>
      <c r="E268">
        <v>10</v>
      </c>
      <c r="F268">
        <v>2</v>
      </c>
      <c r="G268">
        <v>7</v>
      </c>
    </row>
    <row r="269" spans="1:7">
      <c r="A269">
        <v>1028</v>
      </c>
      <c r="B269">
        <v>10</v>
      </c>
      <c r="C269">
        <v>28</v>
      </c>
      <c r="D269">
        <v>3</v>
      </c>
      <c r="E269">
        <v>9</v>
      </c>
      <c r="F269">
        <v>4</v>
      </c>
      <c r="G269">
        <v>8</v>
      </c>
    </row>
    <row r="270" spans="1:7">
      <c r="A270">
        <v>1029</v>
      </c>
      <c r="B270">
        <v>10</v>
      </c>
      <c r="C270">
        <v>29</v>
      </c>
      <c r="D270">
        <v>5</v>
      </c>
      <c r="E270">
        <v>10</v>
      </c>
      <c r="F270">
        <v>6</v>
      </c>
      <c r="G270">
        <v>7</v>
      </c>
    </row>
    <row r="271" spans="1:7">
      <c r="A271">
        <v>1030</v>
      </c>
      <c r="B271">
        <v>10</v>
      </c>
      <c r="C271">
        <v>30</v>
      </c>
      <c r="D271">
        <v>1</v>
      </c>
      <c r="E271">
        <v>2</v>
      </c>
      <c r="F271">
        <v>8</v>
      </c>
      <c r="G271">
        <v>9</v>
      </c>
    </row>
    <row r="272" spans="1:7">
      <c r="A272">
        <v>1031</v>
      </c>
      <c r="B272">
        <v>10</v>
      </c>
      <c r="C272">
        <v>31</v>
      </c>
      <c r="D272">
        <v>3</v>
      </c>
      <c r="E272">
        <v>10</v>
      </c>
      <c r="F272">
        <v>5</v>
      </c>
      <c r="G272">
        <v>7</v>
      </c>
    </row>
    <row r="273" spans="1:7">
      <c r="A273">
        <v>1032</v>
      </c>
      <c r="B273">
        <v>10</v>
      </c>
      <c r="C273">
        <v>32</v>
      </c>
      <c r="D273">
        <v>1</v>
      </c>
      <c r="E273">
        <v>4</v>
      </c>
      <c r="F273">
        <v>2</v>
      </c>
      <c r="G273">
        <v>6</v>
      </c>
    </row>
    <row r="274" spans="1:7">
      <c r="A274">
        <v>1033</v>
      </c>
      <c r="B274">
        <v>10</v>
      </c>
      <c r="C274">
        <v>33</v>
      </c>
      <c r="D274">
        <v>3</v>
      </c>
      <c r="E274">
        <v>8</v>
      </c>
      <c r="F274">
        <v>7</v>
      </c>
      <c r="G274">
        <v>9</v>
      </c>
    </row>
    <row r="275" spans="1:7">
      <c r="A275">
        <v>1034</v>
      </c>
      <c r="B275">
        <v>10</v>
      </c>
      <c r="C275">
        <v>34</v>
      </c>
      <c r="D275">
        <v>2</v>
      </c>
      <c r="E275">
        <v>5</v>
      </c>
      <c r="F275">
        <v>4</v>
      </c>
      <c r="G275">
        <v>10</v>
      </c>
    </row>
    <row r="276" spans="1:7">
      <c r="A276">
        <v>1035</v>
      </c>
      <c r="B276">
        <v>10</v>
      </c>
      <c r="C276">
        <v>35</v>
      </c>
      <c r="D276">
        <v>1</v>
      </c>
      <c r="E276">
        <v>9</v>
      </c>
      <c r="F276">
        <v>6</v>
      </c>
      <c r="G276">
        <v>8</v>
      </c>
    </row>
    <row r="277" spans="1:7">
      <c r="A277">
        <v>1036</v>
      </c>
      <c r="B277">
        <v>10</v>
      </c>
      <c r="C277">
        <v>36</v>
      </c>
      <c r="D277">
        <v>2</v>
      </c>
      <c r="E277">
        <v>4</v>
      </c>
      <c r="F277">
        <v>3</v>
      </c>
      <c r="G277">
        <v>7</v>
      </c>
    </row>
    <row r="278" spans="1:7">
      <c r="A278">
        <v>1037</v>
      </c>
      <c r="B278">
        <v>10</v>
      </c>
      <c r="C278">
        <v>37</v>
      </c>
      <c r="D278">
        <v>1</v>
      </c>
      <c r="E278">
        <v>5</v>
      </c>
      <c r="F278">
        <v>8</v>
      </c>
      <c r="G278">
        <v>10</v>
      </c>
    </row>
    <row r="279" spans="1:7">
      <c r="A279">
        <v>1038</v>
      </c>
      <c r="B279">
        <v>10</v>
      </c>
      <c r="C279">
        <v>38</v>
      </c>
      <c r="D279">
        <v>1</v>
      </c>
      <c r="E279">
        <v>6</v>
      </c>
      <c r="F279">
        <v>2</v>
      </c>
      <c r="G279">
        <v>9</v>
      </c>
    </row>
    <row r="280" spans="1:7">
      <c r="A280">
        <v>1039</v>
      </c>
      <c r="B280">
        <v>10</v>
      </c>
      <c r="C280">
        <v>39</v>
      </c>
      <c r="D280">
        <v>3</v>
      </c>
      <c r="E280">
        <v>5</v>
      </c>
      <c r="F280">
        <v>7</v>
      </c>
      <c r="G280">
        <v>8</v>
      </c>
    </row>
    <row r="281" spans="1:7">
      <c r="A281">
        <v>1040</v>
      </c>
      <c r="B281">
        <v>10</v>
      </c>
      <c r="C281">
        <v>40</v>
      </c>
      <c r="D281">
        <v>4</v>
      </c>
      <c r="E281">
        <v>6</v>
      </c>
      <c r="F281">
        <v>9</v>
      </c>
      <c r="G281">
        <v>10</v>
      </c>
    </row>
    <row r="282" spans="1:7">
      <c r="A282">
        <v>1101</v>
      </c>
      <c r="B282">
        <v>11</v>
      </c>
      <c r="C282">
        <v>1</v>
      </c>
      <c r="D282">
        <v>2</v>
      </c>
      <c r="E282">
        <v>11</v>
      </c>
      <c r="F282">
        <v>9</v>
      </c>
      <c r="G282">
        <v>10</v>
      </c>
    </row>
    <row r="283" spans="1:7">
      <c r="A283">
        <v>1102</v>
      </c>
      <c r="B283">
        <v>11</v>
      </c>
      <c r="C283">
        <v>2</v>
      </c>
      <c r="D283">
        <v>1</v>
      </c>
      <c r="E283">
        <v>6</v>
      </c>
      <c r="F283">
        <v>3</v>
      </c>
      <c r="G283">
        <v>8</v>
      </c>
    </row>
    <row r="284" spans="1:7">
      <c r="A284">
        <v>1103</v>
      </c>
      <c r="B284">
        <v>11</v>
      </c>
      <c r="C284">
        <v>3</v>
      </c>
      <c r="D284">
        <v>4</v>
      </c>
      <c r="E284">
        <v>5</v>
      </c>
      <c r="F284">
        <v>7</v>
      </c>
      <c r="G284">
        <v>9</v>
      </c>
    </row>
    <row r="285" spans="1:7">
      <c r="A285">
        <v>1104</v>
      </c>
      <c r="B285">
        <v>11</v>
      </c>
      <c r="C285">
        <v>4</v>
      </c>
      <c r="D285">
        <v>1</v>
      </c>
      <c r="E285">
        <v>2</v>
      </c>
      <c r="F285">
        <v>6</v>
      </c>
      <c r="G285">
        <v>11</v>
      </c>
    </row>
    <row r="286" spans="1:7">
      <c r="A286">
        <v>1105</v>
      </c>
      <c r="B286">
        <v>11</v>
      </c>
      <c r="C286">
        <v>5</v>
      </c>
      <c r="D286">
        <v>3</v>
      </c>
      <c r="E286">
        <v>4</v>
      </c>
      <c r="F286">
        <v>5</v>
      </c>
      <c r="G286">
        <v>10</v>
      </c>
    </row>
    <row r="287" spans="1:7">
      <c r="A287">
        <v>1106</v>
      </c>
      <c r="B287">
        <v>11</v>
      </c>
      <c r="C287">
        <v>6</v>
      </c>
      <c r="D287">
        <v>6</v>
      </c>
      <c r="E287">
        <v>8</v>
      </c>
      <c r="F287">
        <v>7</v>
      </c>
      <c r="G287">
        <v>11</v>
      </c>
    </row>
    <row r="288" spans="1:7">
      <c r="A288">
        <v>1107</v>
      </c>
      <c r="B288">
        <v>11</v>
      </c>
      <c r="C288">
        <v>7</v>
      </c>
      <c r="D288">
        <v>1</v>
      </c>
      <c r="E288">
        <v>3</v>
      </c>
      <c r="F288">
        <v>2</v>
      </c>
      <c r="G288">
        <v>4</v>
      </c>
    </row>
    <row r="289" spans="1:7">
      <c r="A289">
        <v>1108</v>
      </c>
      <c r="B289">
        <v>11</v>
      </c>
      <c r="C289">
        <v>8</v>
      </c>
      <c r="D289">
        <v>5</v>
      </c>
      <c r="E289">
        <v>9</v>
      </c>
      <c r="F289">
        <v>8</v>
      </c>
      <c r="G289">
        <v>10</v>
      </c>
    </row>
    <row r="290" spans="1:7">
      <c r="A290">
        <v>1109</v>
      </c>
      <c r="B290">
        <v>11</v>
      </c>
      <c r="C290">
        <v>9</v>
      </c>
      <c r="D290">
        <v>2</v>
      </c>
      <c r="E290">
        <v>6</v>
      </c>
      <c r="F290">
        <v>4</v>
      </c>
      <c r="G290">
        <v>7</v>
      </c>
    </row>
    <row r="291" spans="1:7">
      <c r="A291">
        <v>1110</v>
      </c>
      <c r="B291">
        <v>11</v>
      </c>
      <c r="C291">
        <v>10</v>
      </c>
      <c r="D291">
        <v>1</v>
      </c>
      <c r="E291">
        <v>8</v>
      </c>
      <c r="F291">
        <v>3</v>
      </c>
      <c r="G291">
        <v>10</v>
      </c>
    </row>
    <row r="292" spans="1:7">
      <c r="A292">
        <v>1111</v>
      </c>
      <c r="B292">
        <v>11</v>
      </c>
      <c r="C292">
        <v>11</v>
      </c>
      <c r="D292">
        <v>5</v>
      </c>
      <c r="E292">
        <v>7</v>
      </c>
      <c r="F292">
        <v>9</v>
      </c>
      <c r="G292">
        <v>11</v>
      </c>
    </row>
    <row r="293" spans="1:7">
      <c r="A293">
        <v>1112</v>
      </c>
      <c r="B293">
        <v>11</v>
      </c>
      <c r="C293">
        <v>12</v>
      </c>
      <c r="D293">
        <v>3</v>
      </c>
      <c r="E293">
        <v>6</v>
      </c>
      <c r="F293">
        <v>4</v>
      </c>
      <c r="G293">
        <v>10</v>
      </c>
    </row>
    <row r="294" spans="1:7">
      <c r="A294">
        <v>1113</v>
      </c>
      <c r="B294">
        <v>11</v>
      </c>
      <c r="C294">
        <v>13</v>
      </c>
      <c r="D294">
        <v>2</v>
      </c>
      <c r="E294">
        <v>7</v>
      </c>
      <c r="F294">
        <v>5</v>
      </c>
      <c r="G294">
        <v>8</v>
      </c>
    </row>
    <row r="295" spans="1:7">
      <c r="A295">
        <v>1114</v>
      </c>
      <c r="B295">
        <v>11</v>
      </c>
      <c r="C295">
        <v>14</v>
      </c>
      <c r="D295">
        <v>1</v>
      </c>
      <c r="E295">
        <v>11</v>
      </c>
      <c r="F295">
        <v>4</v>
      </c>
      <c r="G295">
        <v>9</v>
      </c>
    </row>
    <row r="296" spans="1:7">
      <c r="A296">
        <v>1115</v>
      </c>
      <c r="B296">
        <v>11</v>
      </c>
      <c r="C296">
        <v>15</v>
      </c>
      <c r="D296">
        <v>2</v>
      </c>
      <c r="E296">
        <v>3</v>
      </c>
      <c r="F296">
        <v>6</v>
      </c>
      <c r="G296">
        <v>7</v>
      </c>
    </row>
    <row r="297" spans="1:7">
      <c r="A297">
        <v>1116</v>
      </c>
      <c r="B297">
        <v>11</v>
      </c>
      <c r="C297">
        <v>16</v>
      </c>
      <c r="D297">
        <v>1</v>
      </c>
      <c r="E297">
        <v>10</v>
      </c>
      <c r="F297">
        <v>5</v>
      </c>
      <c r="G297">
        <v>11</v>
      </c>
    </row>
    <row r="298" spans="1:7">
      <c r="A298">
        <v>1117</v>
      </c>
      <c r="B298">
        <v>11</v>
      </c>
      <c r="C298">
        <v>17</v>
      </c>
      <c r="D298">
        <v>4</v>
      </c>
      <c r="E298">
        <v>6</v>
      </c>
      <c r="F298">
        <v>8</v>
      </c>
      <c r="G298">
        <v>9</v>
      </c>
    </row>
    <row r="299" spans="1:7">
      <c r="A299">
        <v>1118</v>
      </c>
      <c r="B299">
        <v>11</v>
      </c>
      <c r="C299">
        <v>18</v>
      </c>
      <c r="D299">
        <v>3</v>
      </c>
      <c r="E299">
        <v>7</v>
      </c>
      <c r="F299">
        <v>10</v>
      </c>
      <c r="G299">
        <v>11</v>
      </c>
    </row>
    <row r="300" spans="1:7">
      <c r="A300">
        <v>1119</v>
      </c>
      <c r="B300">
        <v>11</v>
      </c>
      <c r="C300">
        <v>19</v>
      </c>
      <c r="D300">
        <v>1</v>
      </c>
      <c r="E300">
        <v>9</v>
      </c>
      <c r="F300">
        <v>2</v>
      </c>
      <c r="G300">
        <v>8</v>
      </c>
    </row>
    <row r="301" spans="1:7">
      <c r="A301">
        <v>1120</v>
      </c>
      <c r="B301">
        <v>11</v>
      </c>
      <c r="C301">
        <v>20</v>
      </c>
      <c r="D301">
        <v>4</v>
      </c>
      <c r="E301">
        <v>11</v>
      </c>
      <c r="F301">
        <v>5</v>
      </c>
      <c r="G301">
        <v>6</v>
      </c>
    </row>
    <row r="302" spans="1:7">
      <c r="A302">
        <v>1121</v>
      </c>
      <c r="B302">
        <v>11</v>
      </c>
      <c r="C302">
        <v>21</v>
      </c>
      <c r="D302">
        <v>2</v>
      </c>
      <c r="E302">
        <v>9</v>
      </c>
      <c r="F302">
        <v>7</v>
      </c>
      <c r="G302">
        <v>10</v>
      </c>
    </row>
    <row r="303" spans="1:7">
      <c r="A303">
        <v>1122</v>
      </c>
      <c r="B303">
        <v>11</v>
      </c>
      <c r="C303">
        <v>22</v>
      </c>
      <c r="D303">
        <v>1</v>
      </c>
      <c r="E303">
        <v>8</v>
      </c>
      <c r="F303">
        <v>3</v>
      </c>
      <c r="G303">
        <v>5</v>
      </c>
    </row>
    <row r="304" spans="1:7">
      <c r="A304">
        <v>1123</v>
      </c>
      <c r="B304">
        <v>11</v>
      </c>
      <c r="C304">
        <v>23</v>
      </c>
      <c r="D304">
        <v>2</v>
      </c>
      <c r="E304">
        <v>10</v>
      </c>
      <c r="F304">
        <v>4</v>
      </c>
      <c r="G304">
        <v>8</v>
      </c>
    </row>
    <row r="305" spans="1:7">
      <c r="A305">
        <v>1124</v>
      </c>
      <c r="B305">
        <v>11</v>
      </c>
      <c r="C305">
        <v>24</v>
      </c>
      <c r="D305">
        <v>1</v>
      </c>
      <c r="E305">
        <v>5</v>
      </c>
      <c r="F305">
        <v>6</v>
      </c>
      <c r="G305">
        <v>9</v>
      </c>
    </row>
    <row r="306" spans="1:7">
      <c r="A306">
        <v>1125</v>
      </c>
      <c r="B306">
        <v>11</v>
      </c>
      <c r="C306">
        <v>25</v>
      </c>
      <c r="D306">
        <v>3</v>
      </c>
      <c r="E306">
        <v>11</v>
      </c>
      <c r="F306">
        <v>7</v>
      </c>
      <c r="G306">
        <v>8</v>
      </c>
    </row>
    <row r="307" spans="1:7">
      <c r="A307">
        <v>1126</v>
      </c>
      <c r="B307">
        <v>11</v>
      </c>
      <c r="C307">
        <v>26</v>
      </c>
      <c r="D307">
        <v>2</v>
      </c>
      <c r="E307">
        <v>5</v>
      </c>
      <c r="F307">
        <v>6</v>
      </c>
      <c r="G307">
        <v>10</v>
      </c>
    </row>
    <row r="308" spans="1:7">
      <c r="A308">
        <v>1127</v>
      </c>
      <c r="B308">
        <v>11</v>
      </c>
      <c r="C308">
        <v>27</v>
      </c>
      <c r="D308">
        <v>1</v>
      </c>
      <c r="E308">
        <v>4</v>
      </c>
      <c r="F308">
        <v>7</v>
      </c>
      <c r="G308">
        <v>11</v>
      </c>
    </row>
    <row r="309" spans="1:7">
      <c r="A309">
        <v>1128</v>
      </c>
      <c r="B309">
        <v>11</v>
      </c>
      <c r="C309">
        <v>28</v>
      </c>
      <c r="D309">
        <v>2</v>
      </c>
      <c r="E309">
        <v>6</v>
      </c>
      <c r="F309">
        <v>3</v>
      </c>
      <c r="G309">
        <v>9</v>
      </c>
    </row>
    <row r="310" spans="1:7">
      <c r="A310">
        <v>1129</v>
      </c>
      <c r="B310">
        <v>11</v>
      </c>
      <c r="C310">
        <v>29</v>
      </c>
      <c r="D310">
        <v>1</v>
      </c>
      <c r="E310">
        <v>7</v>
      </c>
      <c r="F310">
        <v>4</v>
      </c>
      <c r="G310">
        <v>10</v>
      </c>
    </row>
    <row r="311" spans="1:7">
      <c r="A311">
        <v>1130</v>
      </c>
      <c r="B311">
        <v>11</v>
      </c>
      <c r="C311">
        <v>30</v>
      </c>
      <c r="D311">
        <v>5</v>
      </c>
      <c r="E311">
        <v>9</v>
      </c>
      <c r="F311">
        <v>8</v>
      </c>
      <c r="G311">
        <v>11</v>
      </c>
    </row>
    <row r="312" spans="1:7">
      <c r="A312">
        <v>1131</v>
      </c>
      <c r="B312">
        <v>11</v>
      </c>
      <c r="C312">
        <v>31</v>
      </c>
      <c r="D312">
        <v>1</v>
      </c>
      <c r="E312">
        <v>3</v>
      </c>
      <c r="F312">
        <v>2</v>
      </c>
      <c r="G312">
        <v>7</v>
      </c>
    </row>
    <row r="313" spans="1:7">
      <c r="A313">
        <v>1132</v>
      </c>
      <c r="B313">
        <v>11</v>
      </c>
      <c r="C313">
        <v>32</v>
      </c>
      <c r="D313">
        <v>4</v>
      </c>
      <c r="E313">
        <v>6</v>
      </c>
      <c r="F313">
        <v>8</v>
      </c>
      <c r="G313">
        <v>10</v>
      </c>
    </row>
    <row r="314" spans="1:7">
      <c r="A314">
        <v>1133</v>
      </c>
      <c r="B314">
        <v>11</v>
      </c>
      <c r="C314">
        <v>33</v>
      </c>
      <c r="D314">
        <v>3</v>
      </c>
      <c r="E314">
        <v>5</v>
      </c>
      <c r="F314">
        <v>9</v>
      </c>
      <c r="G314">
        <v>11</v>
      </c>
    </row>
    <row r="315" spans="1:7">
      <c r="A315">
        <v>1134</v>
      </c>
      <c r="B315">
        <v>11</v>
      </c>
      <c r="C315">
        <v>34</v>
      </c>
      <c r="D315">
        <v>1</v>
      </c>
      <c r="E315">
        <v>6</v>
      </c>
      <c r="F315">
        <v>7</v>
      </c>
      <c r="G315">
        <v>10</v>
      </c>
    </row>
    <row r="316" spans="1:7">
      <c r="A316">
        <v>1135</v>
      </c>
      <c r="B316">
        <v>11</v>
      </c>
      <c r="C316">
        <v>35</v>
      </c>
      <c r="D316">
        <v>2</v>
      </c>
      <c r="E316">
        <v>3</v>
      </c>
      <c r="F316">
        <v>5</v>
      </c>
      <c r="G316">
        <v>11</v>
      </c>
    </row>
    <row r="317" spans="1:7">
      <c r="A317">
        <v>1136</v>
      </c>
      <c r="B317">
        <v>11</v>
      </c>
      <c r="C317">
        <v>36</v>
      </c>
      <c r="D317">
        <v>1</v>
      </c>
      <c r="E317">
        <v>4</v>
      </c>
      <c r="F317">
        <v>8</v>
      </c>
      <c r="G317">
        <v>9</v>
      </c>
    </row>
    <row r="318" spans="1:7">
      <c r="A318">
        <v>1137</v>
      </c>
      <c r="B318">
        <v>11</v>
      </c>
      <c r="C318">
        <v>37</v>
      </c>
      <c r="D318">
        <v>3</v>
      </c>
      <c r="E318">
        <v>7</v>
      </c>
      <c r="F318">
        <v>5</v>
      </c>
      <c r="G318">
        <v>10</v>
      </c>
    </row>
    <row r="319" spans="1:7">
      <c r="A319">
        <v>1138</v>
      </c>
      <c r="B319">
        <v>11</v>
      </c>
      <c r="C319">
        <v>38</v>
      </c>
      <c r="D319">
        <v>2</v>
      </c>
      <c r="E319">
        <v>11</v>
      </c>
      <c r="F319">
        <v>4</v>
      </c>
      <c r="G319">
        <v>8</v>
      </c>
    </row>
    <row r="320" spans="1:7">
      <c r="A320">
        <v>1139</v>
      </c>
      <c r="B320">
        <v>11</v>
      </c>
      <c r="C320">
        <v>39</v>
      </c>
      <c r="D320">
        <v>1</v>
      </c>
      <c r="E320">
        <v>9</v>
      </c>
      <c r="F320">
        <v>3</v>
      </c>
      <c r="G320">
        <v>6</v>
      </c>
    </row>
    <row r="321" spans="1:7">
      <c r="A321">
        <v>1140</v>
      </c>
      <c r="B321">
        <v>11</v>
      </c>
      <c r="C321">
        <v>40</v>
      </c>
      <c r="D321">
        <v>2</v>
      </c>
      <c r="E321">
        <v>10</v>
      </c>
      <c r="F321">
        <v>8</v>
      </c>
      <c r="G321">
        <v>11</v>
      </c>
    </row>
    <row r="322" spans="1:7">
      <c r="A322">
        <v>1201</v>
      </c>
      <c r="B322">
        <v>12</v>
      </c>
      <c r="C322">
        <v>1</v>
      </c>
      <c r="D322">
        <v>3</v>
      </c>
      <c r="E322">
        <v>9</v>
      </c>
      <c r="F322">
        <v>5</v>
      </c>
      <c r="G322">
        <v>7</v>
      </c>
    </row>
    <row r="323" spans="1:7">
      <c r="A323">
        <v>1202</v>
      </c>
      <c r="B323">
        <v>12</v>
      </c>
      <c r="C323">
        <v>2</v>
      </c>
      <c r="D323">
        <v>1</v>
      </c>
      <c r="E323">
        <v>10</v>
      </c>
      <c r="F323">
        <v>8</v>
      </c>
      <c r="G323">
        <v>12</v>
      </c>
    </row>
    <row r="324" spans="1:7">
      <c r="A324">
        <v>1203</v>
      </c>
      <c r="B324">
        <v>12</v>
      </c>
      <c r="C324">
        <v>3</v>
      </c>
      <c r="D324">
        <v>2</v>
      </c>
      <c r="E324">
        <v>4</v>
      </c>
      <c r="F324">
        <v>6</v>
      </c>
      <c r="G324">
        <v>11</v>
      </c>
    </row>
    <row r="325" spans="1:7">
      <c r="A325">
        <v>1204</v>
      </c>
      <c r="B325">
        <v>12</v>
      </c>
      <c r="C325">
        <v>4</v>
      </c>
      <c r="D325">
        <v>1</v>
      </c>
      <c r="E325">
        <v>9</v>
      </c>
      <c r="F325">
        <v>3</v>
      </c>
      <c r="G325">
        <v>10</v>
      </c>
    </row>
    <row r="326" spans="1:7">
      <c r="A326">
        <v>1205</v>
      </c>
      <c r="B326">
        <v>12</v>
      </c>
      <c r="C326">
        <v>5</v>
      </c>
      <c r="D326">
        <v>2</v>
      </c>
      <c r="E326">
        <v>7</v>
      </c>
      <c r="F326">
        <v>5</v>
      </c>
      <c r="G326">
        <v>8</v>
      </c>
    </row>
    <row r="327" spans="1:7">
      <c r="A327">
        <v>1206</v>
      </c>
      <c r="B327">
        <v>12</v>
      </c>
      <c r="C327">
        <v>6</v>
      </c>
      <c r="D327">
        <v>4</v>
      </c>
      <c r="E327">
        <v>6</v>
      </c>
      <c r="F327">
        <v>11</v>
      </c>
      <c r="G327">
        <v>12</v>
      </c>
    </row>
    <row r="328" spans="1:7">
      <c r="A328">
        <v>1207</v>
      </c>
      <c r="B328">
        <v>12</v>
      </c>
      <c r="C328">
        <v>7</v>
      </c>
      <c r="D328">
        <v>1</v>
      </c>
      <c r="E328">
        <v>8</v>
      </c>
      <c r="F328">
        <v>5</v>
      </c>
      <c r="G328">
        <v>9</v>
      </c>
    </row>
    <row r="329" spans="1:7">
      <c r="A329">
        <v>1208</v>
      </c>
      <c r="B329">
        <v>12</v>
      </c>
      <c r="C329">
        <v>8</v>
      </c>
      <c r="D329">
        <v>3</v>
      </c>
      <c r="E329">
        <v>7</v>
      </c>
      <c r="F329">
        <v>4</v>
      </c>
      <c r="G329">
        <v>11</v>
      </c>
    </row>
    <row r="330" spans="1:7">
      <c r="A330">
        <v>1209</v>
      </c>
      <c r="B330">
        <v>12</v>
      </c>
      <c r="C330">
        <v>9</v>
      </c>
      <c r="D330">
        <v>2</v>
      </c>
      <c r="E330">
        <v>6</v>
      </c>
      <c r="F330">
        <v>10</v>
      </c>
      <c r="G330">
        <v>12</v>
      </c>
    </row>
    <row r="331" spans="1:7">
      <c r="A331">
        <v>1210</v>
      </c>
      <c r="B331">
        <v>12</v>
      </c>
      <c r="C331">
        <v>10</v>
      </c>
      <c r="D331">
        <v>1</v>
      </c>
      <c r="E331">
        <v>5</v>
      </c>
      <c r="F331">
        <v>4</v>
      </c>
      <c r="G331">
        <v>7</v>
      </c>
    </row>
    <row r="332" spans="1:7">
      <c r="A332">
        <v>1211</v>
      </c>
      <c r="B332">
        <v>12</v>
      </c>
      <c r="C332">
        <v>11</v>
      </c>
      <c r="D332">
        <v>3</v>
      </c>
      <c r="E332">
        <v>8</v>
      </c>
      <c r="F332">
        <v>6</v>
      </c>
      <c r="G332">
        <v>12</v>
      </c>
    </row>
    <row r="333" spans="1:7">
      <c r="A333">
        <v>1212</v>
      </c>
      <c r="B333">
        <v>12</v>
      </c>
      <c r="C333">
        <v>12</v>
      </c>
      <c r="D333">
        <v>2</v>
      </c>
      <c r="E333">
        <v>11</v>
      </c>
      <c r="F333">
        <v>9</v>
      </c>
      <c r="G333">
        <v>10</v>
      </c>
    </row>
    <row r="334" spans="1:7">
      <c r="A334">
        <v>1213</v>
      </c>
      <c r="B334">
        <v>12</v>
      </c>
      <c r="C334">
        <v>13</v>
      </c>
      <c r="D334">
        <v>1</v>
      </c>
      <c r="E334">
        <v>3</v>
      </c>
      <c r="F334">
        <v>6</v>
      </c>
      <c r="G334">
        <v>8</v>
      </c>
    </row>
    <row r="335" spans="1:7">
      <c r="A335">
        <v>1214</v>
      </c>
      <c r="B335">
        <v>12</v>
      </c>
      <c r="C335">
        <v>14</v>
      </c>
      <c r="D335">
        <v>2</v>
      </c>
      <c r="E335">
        <v>12</v>
      </c>
      <c r="F335">
        <v>7</v>
      </c>
      <c r="G335">
        <v>9</v>
      </c>
    </row>
    <row r="336" spans="1:7">
      <c r="A336">
        <v>1215</v>
      </c>
      <c r="B336">
        <v>12</v>
      </c>
      <c r="C336">
        <v>15</v>
      </c>
      <c r="D336">
        <v>4</v>
      </c>
      <c r="E336">
        <v>5</v>
      </c>
      <c r="F336">
        <v>10</v>
      </c>
      <c r="G336">
        <v>11</v>
      </c>
    </row>
    <row r="337" spans="1:7">
      <c r="A337">
        <v>1216</v>
      </c>
      <c r="B337">
        <v>12</v>
      </c>
      <c r="C337">
        <v>16</v>
      </c>
      <c r="D337">
        <v>1</v>
      </c>
      <c r="E337">
        <v>6</v>
      </c>
      <c r="F337">
        <v>2</v>
      </c>
      <c r="G337">
        <v>9</v>
      </c>
    </row>
    <row r="338" spans="1:7">
      <c r="A338">
        <v>1217</v>
      </c>
      <c r="B338">
        <v>12</v>
      </c>
      <c r="C338">
        <v>17</v>
      </c>
      <c r="D338">
        <v>3</v>
      </c>
      <c r="E338">
        <v>12</v>
      </c>
      <c r="F338">
        <v>5</v>
      </c>
      <c r="G338">
        <v>11</v>
      </c>
    </row>
    <row r="339" spans="1:7">
      <c r="A339">
        <v>1218</v>
      </c>
      <c r="B339">
        <v>12</v>
      </c>
      <c r="C339">
        <v>18</v>
      </c>
      <c r="D339">
        <v>4</v>
      </c>
      <c r="E339">
        <v>10</v>
      </c>
      <c r="F339">
        <v>7</v>
      </c>
      <c r="G339">
        <v>8</v>
      </c>
    </row>
    <row r="340" spans="1:7">
      <c r="A340">
        <v>1219</v>
      </c>
      <c r="B340">
        <v>12</v>
      </c>
      <c r="C340">
        <v>19</v>
      </c>
      <c r="D340">
        <v>1</v>
      </c>
      <c r="E340">
        <v>2</v>
      </c>
      <c r="F340">
        <v>3</v>
      </c>
      <c r="G340">
        <v>11</v>
      </c>
    </row>
    <row r="341" spans="1:7">
      <c r="A341">
        <v>1220</v>
      </c>
      <c r="B341">
        <v>12</v>
      </c>
      <c r="C341">
        <v>20</v>
      </c>
      <c r="D341">
        <v>4</v>
      </c>
      <c r="E341">
        <v>8</v>
      </c>
      <c r="F341">
        <v>6</v>
      </c>
      <c r="G341">
        <v>9</v>
      </c>
    </row>
    <row r="342" spans="1:7">
      <c r="A342">
        <v>1221</v>
      </c>
      <c r="B342">
        <v>12</v>
      </c>
      <c r="C342">
        <v>21</v>
      </c>
      <c r="D342">
        <v>5</v>
      </c>
      <c r="E342">
        <v>10</v>
      </c>
      <c r="F342">
        <v>7</v>
      </c>
      <c r="G342">
        <v>12</v>
      </c>
    </row>
    <row r="343" spans="1:7">
      <c r="A343">
        <v>1222</v>
      </c>
      <c r="B343">
        <v>12</v>
      </c>
      <c r="C343">
        <v>22</v>
      </c>
      <c r="D343">
        <v>2</v>
      </c>
      <c r="E343">
        <v>8</v>
      </c>
      <c r="F343">
        <v>3</v>
      </c>
      <c r="G343">
        <v>4</v>
      </c>
    </row>
    <row r="344" spans="1:7">
      <c r="A344">
        <v>1223</v>
      </c>
      <c r="B344">
        <v>12</v>
      </c>
      <c r="C344">
        <v>23</v>
      </c>
      <c r="D344">
        <v>1</v>
      </c>
      <c r="E344">
        <v>11</v>
      </c>
      <c r="F344">
        <v>6</v>
      </c>
      <c r="G344">
        <v>10</v>
      </c>
    </row>
    <row r="345" spans="1:7">
      <c r="A345">
        <v>1224</v>
      </c>
      <c r="B345">
        <v>12</v>
      </c>
      <c r="C345">
        <v>24</v>
      </c>
      <c r="D345">
        <v>5</v>
      </c>
      <c r="E345">
        <v>7</v>
      </c>
      <c r="F345">
        <v>9</v>
      </c>
      <c r="G345">
        <v>12</v>
      </c>
    </row>
    <row r="346" spans="1:7">
      <c r="A346">
        <v>1225</v>
      </c>
      <c r="B346">
        <v>12</v>
      </c>
      <c r="C346">
        <v>25</v>
      </c>
      <c r="D346">
        <v>1</v>
      </c>
      <c r="E346">
        <v>4</v>
      </c>
      <c r="F346">
        <v>2</v>
      </c>
      <c r="G346">
        <v>3</v>
      </c>
    </row>
    <row r="347" spans="1:7">
      <c r="A347">
        <v>1226</v>
      </c>
      <c r="B347">
        <v>12</v>
      </c>
      <c r="C347">
        <v>26</v>
      </c>
      <c r="D347">
        <v>5</v>
      </c>
      <c r="E347">
        <v>12</v>
      </c>
      <c r="F347">
        <v>8</v>
      </c>
      <c r="G347">
        <v>11</v>
      </c>
    </row>
    <row r="348" spans="1:7">
      <c r="A348">
        <v>1227</v>
      </c>
      <c r="B348">
        <v>12</v>
      </c>
      <c r="C348">
        <v>27</v>
      </c>
      <c r="D348">
        <v>6</v>
      </c>
      <c r="E348">
        <v>9</v>
      </c>
      <c r="F348">
        <v>7</v>
      </c>
      <c r="G348">
        <v>10</v>
      </c>
    </row>
    <row r="349" spans="1:7">
      <c r="A349">
        <v>1228</v>
      </c>
      <c r="B349">
        <v>12</v>
      </c>
      <c r="C349">
        <v>28</v>
      </c>
      <c r="D349">
        <v>2</v>
      </c>
      <c r="E349">
        <v>10</v>
      </c>
      <c r="F349">
        <v>3</v>
      </c>
      <c r="G349">
        <v>5</v>
      </c>
    </row>
    <row r="350" spans="1:7">
      <c r="A350">
        <v>1229</v>
      </c>
      <c r="B350">
        <v>12</v>
      </c>
      <c r="C350">
        <v>29</v>
      </c>
      <c r="D350">
        <v>1</v>
      </c>
      <c r="E350">
        <v>12</v>
      </c>
      <c r="F350">
        <v>4</v>
      </c>
      <c r="G350">
        <v>9</v>
      </c>
    </row>
    <row r="351" spans="1:7">
      <c r="A351">
        <v>1230</v>
      </c>
      <c r="B351">
        <v>12</v>
      </c>
      <c r="C351">
        <v>30</v>
      </c>
      <c r="D351">
        <v>6</v>
      </c>
      <c r="E351">
        <v>8</v>
      </c>
      <c r="F351">
        <v>7</v>
      </c>
      <c r="G351">
        <v>11</v>
      </c>
    </row>
    <row r="352" spans="1:7">
      <c r="A352">
        <v>1231</v>
      </c>
      <c r="B352">
        <v>12</v>
      </c>
      <c r="C352">
        <v>31</v>
      </c>
      <c r="D352">
        <v>2</v>
      </c>
      <c r="E352">
        <v>5</v>
      </c>
      <c r="F352">
        <v>4</v>
      </c>
      <c r="G352">
        <v>12</v>
      </c>
    </row>
    <row r="353" spans="1:7">
      <c r="A353">
        <v>1232</v>
      </c>
      <c r="B353">
        <v>12</v>
      </c>
      <c r="C353">
        <v>32</v>
      </c>
      <c r="D353">
        <v>3</v>
      </c>
      <c r="E353">
        <v>6</v>
      </c>
      <c r="F353">
        <v>8</v>
      </c>
      <c r="G353">
        <v>9</v>
      </c>
    </row>
    <row r="354" spans="1:7">
      <c r="A354">
        <v>1233</v>
      </c>
      <c r="B354">
        <v>12</v>
      </c>
      <c r="C354">
        <v>33</v>
      </c>
      <c r="D354">
        <v>1</v>
      </c>
      <c r="E354">
        <v>7</v>
      </c>
      <c r="F354">
        <v>10</v>
      </c>
      <c r="G354">
        <v>11</v>
      </c>
    </row>
    <row r="355" spans="1:7">
      <c r="A355">
        <v>1234</v>
      </c>
      <c r="B355">
        <v>12</v>
      </c>
      <c r="C355">
        <v>34</v>
      </c>
      <c r="D355">
        <v>2</v>
      </c>
      <c r="E355">
        <v>9</v>
      </c>
      <c r="F355">
        <v>5</v>
      </c>
      <c r="G355">
        <v>6</v>
      </c>
    </row>
    <row r="356" spans="1:7">
      <c r="A356">
        <v>1235</v>
      </c>
      <c r="B356">
        <v>12</v>
      </c>
      <c r="C356">
        <v>35</v>
      </c>
      <c r="D356">
        <v>4</v>
      </c>
      <c r="E356">
        <v>11</v>
      </c>
      <c r="F356">
        <v>8</v>
      </c>
      <c r="G356">
        <v>10</v>
      </c>
    </row>
    <row r="357" spans="1:7">
      <c r="A357">
        <v>1236</v>
      </c>
      <c r="B357">
        <v>12</v>
      </c>
      <c r="C357">
        <v>36</v>
      </c>
      <c r="D357">
        <v>1</v>
      </c>
      <c r="E357">
        <v>3</v>
      </c>
      <c r="F357">
        <v>7</v>
      </c>
      <c r="G357">
        <v>12</v>
      </c>
    </row>
    <row r="358" spans="1:7">
      <c r="A358">
        <v>1237</v>
      </c>
      <c r="B358">
        <v>12</v>
      </c>
      <c r="C358">
        <v>37</v>
      </c>
      <c r="D358">
        <v>2</v>
      </c>
      <c r="E358">
        <v>8</v>
      </c>
      <c r="F358">
        <v>9</v>
      </c>
      <c r="G358">
        <v>11</v>
      </c>
    </row>
    <row r="359" spans="1:7">
      <c r="A359">
        <v>1238</v>
      </c>
      <c r="B359">
        <v>12</v>
      </c>
      <c r="C359">
        <v>38</v>
      </c>
      <c r="D359">
        <v>5</v>
      </c>
      <c r="E359">
        <v>12</v>
      </c>
      <c r="F359">
        <v>6</v>
      </c>
      <c r="G359">
        <v>7</v>
      </c>
    </row>
    <row r="360" spans="1:7">
      <c r="A360">
        <v>1239</v>
      </c>
      <c r="B360">
        <v>12</v>
      </c>
      <c r="C360">
        <v>39</v>
      </c>
      <c r="D360">
        <v>1</v>
      </c>
      <c r="E360">
        <v>10</v>
      </c>
      <c r="F360">
        <v>3</v>
      </c>
      <c r="G360">
        <v>4</v>
      </c>
    </row>
    <row r="361" spans="1:7">
      <c r="A361">
        <v>1240</v>
      </c>
      <c r="B361">
        <v>12</v>
      </c>
      <c r="C361">
        <v>40</v>
      </c>
      <c r="D361">
        <v>5</v>
      </c>
      <c r="E361">
        <v>9</v>
      </c>
      <c r="F361">
        <v>6</v>
      </c>
      <c r="G361">
        <v>11</v>
      </c>
    </row>
    <row r="362" spans="1:7">
      <c r="A362">
        <v>1301</v>
      </c>
      <c r="B362">
        <v>13</v>
      </c>
      <c r="C362">
        <v>1</v>
      </c>
      <c r="D362">
        <v>1</v>
      </c>
      <c r="E362">
        <v>3</v>
      </c>
      <c r="F362">
        <v>6</v>
      </c>
      <c r="G362">
        <v>9</v>
      </c>
    </row>
    <row r="363" spans="1:7">
      <c r="A363">
        <v>1302</v>
      </c>
      <c r="B363">
        <v>13</v>
      </c>
      <c r="C363">
        <v>2</v>
      </c>
      <c r="D363">
        <v>5</v>
      </c>
      <c r="E363">
        <v>7</v>
      </c>
      <c r="F363">
        <v>8</v>
      </c>
      <c r="G363">
        <v>12</v>
      </c>
    </row>
    <row r="364" spans="1:7">
      <c r="A364">
        <v>1303</v>
      </c>
      <c r="B364">
        <v>13</v>
      </c>
      <c r="C364">
        <v>3</v>
      </c>
      <c r="D364">
        <v>2</v>
      </c>
      <c r="E364">
        <v>4</v>
      </c>
      <c r="F364">
        <v>10</v>
      </c>
      <c r="G364">
        <v>11</v>
      </c>
    </row>
    <row r="365" spans="1:7">
      <c r="A365">
        <v>1304</v>
      </c>
      <c r="B365">
        <v>13</v>
      </c>
      <c r="C365">
        <v>4</v>
      </c>
      <c r="D365">
        <v>8</v>
      </c>
      <c r="E365">
        <v>9</v>
      </c>
      <c r="F365">
        <v>12</v>
      </c>
      <c r="G365">
        <v>13</v>
      </c>
    </row>
    <row r="366" spans="1:7">
      <c r="A366">
        <v>1305</v>
      </c>
      <c r="B366">
        <v>13</v>
      </c>
      <c r="C366">
        <v>5</v>
      </c>
      <c r="D366">
        <v>1</v>
      </c>
      <c r="E366">
        <v>11</v>
      </c>
      <c r="F366">
        <v>3</v>
      </c>
      <c r="G366">
        <v>5</v>
      </c>
    </row>
    <row r="367" spans="1:7">
      <c r="A367">
        <v>1306</v>
      </c>
      <c r="B367">
        <v>13</v>
      </c>
      <c r="C367">
        <v>6</v>
      </c>
      <c r="D367">
        <v>2</v>
      </c>
      <c r="E367">
        <v>7</v>
      </c>
      <c r="F367">
        <v>4</v>
      </c>
      <c r="G367">
        <v>6</v>
      </c>
    </row>
    <row r="368" spans="1:7">
      <c r="A368">
        <v>1307</v>
      </c>
      <c r="B368">
        <v>13</v>
      </c>
      <c r="C368">
        <v>7</v>
      </c>
      <c r="D368">
        <v>5</v>
      </c>
      <c r="E368">
        <v>12</v>
      </c>
      <c r="F368">
        <v>10</v>
      </c>
      <c r="G368">
        <v>13</v>
      </c>
    </row>
    <row r="369" spans="1:7">
      <c r="A369">
        <v>1308</v>
      </c>
      <c r="B369">
        <v>13</v>
      </c>
      <c r="C369">
        <v>8</v>
      </c>
      <c r="D369">
        <v>4</v>
      </c>
      <c r="E369">
        <v>11</v>
      </c>
      <c r="F369">
        <v>6</v>
      </c>
      <c r="G369">
        <v>8</v>
      </c>
    </row>
    <row r="370" spans="1:7">
      <c r="A370">
        <v>1309</v>
      </c>
      <c r="B370">
        <v>13</v>
      </c>
      <c r="C370">
        <v>9</v>
      </c>
      <c r="D370">
        <v>1</v>
      </c>
      <c r="E370">
        <v>2</v>
      </c>
      <c r="F370">
        <v>7</v>
      </c>
      <c r="G370">
        <v>13</v>
      </c>
    </row>
    <row r="371" spans="1:7">
      <c r="A371">
        <v>1310</v>
      </c>
      <c r="B371">
        <v>13</v>
      </c>
      <c r="C371">
        <v>10</v>
      </c>
      <c r="D371">
        <v>3</v>
      </c>
      <c r="E371">
        <v>9</v>
      </c>
      <c r="F371">
        <v>8</v>
      </c>
      <c r="G371">
        <v>10</v>
      </c>
    </row>
    <row r="372" spans="1:7">
      <c r="A372">
        <v>1311</v>
      </c>
      <c r="B372">
        <v>13</v>
      </c>
      <c r="C372">
        <v>11</v>
      </c>
      <c r="D372">
        <v>1</v>
      </c>
      <c r="E372">
        <v>12</v>
      </c>
      <c r="F372">
        <v>2</v>
      </c>
      <c r="G372">
        <v>11</v>
      </c>
    </row>
    <row r="373" spans="1:7">
      <c r="A373">
        <v>1312</v>
      </c>
      <c r="B373">
        <v>13</v>
      </c>
      <c r="C373">
        <v>12</v>
      </c>
      <c r="D373">
        <v>4</v>
      </c>
      <c r="E373">
        <v>7</v>
      </c>
      <c r="F373">
        <v>9</v>
      </c>
      <c r="G373">
        <v>13</v>
      </c>
    </row>
    <row r="374" spans="1:7">
      <c r="A374">
        <v>1313</v>
      </c>
      <c r="B374">
        <v>13</v>
      </c>
      <c r="C374">
        <v>13</v>
      </c>
      <c r="D374">
        <v>3</v>
      </c>
      <c r="E374">
        <v>6</v>
      </c>
      <c r="F374">
        <v>5</v>
      </c>
      <c r="G374">
        <v>10</v>
      </c>
    </row>
    <row r="375" spans="1:7">
      <c r="A375">
        <v>1314</v>
      </c>
      <c r="B375">
        <v>13</v>
      </c>
      <c r="C375">
        <v>14</v>
      </c>
      <c r="D375">
        <v>4</v>
      </c>
      <c r="E375">
        <v>9</v>
      </c>
      <c r="F375">
        <v>11</v>
      </c>
      <c r="G375">
        <v>12</v>
      </c>
    </row>
    <row r="376" spans="1:7">
      <c r="A376">
        <v>1315</v>
      </c>
      <c r="B376">
        <v>13</v>
      </c>
      <c r="C376">
        <v>15</v>
      </c>
      <c r="D376">
        <v>6</v>
      </c>
      <c r="E376">
        <v>10</v>
      </c>
      <c r="F376">
        <v>8</v>
      </c>
      <c r="G376">
        <v>13</v>
      </c>
    </row>
    <row r="377" spans="1:7">
      <c r="A377">
        <v>1316</v>
      </c>
      <c r="B377">
        <v>13</v>
      </c>
      <c r="C377">
        <v>16</v>
      </c>
      <c r="D377">
        <v>2</v>
      </c>
      <c r="E377">
        <v>5</v>
      </c>
      <c r="F377">
        <v>3</v>
      </c>
      <c r="G377">
        <v>7</v>
      </c>
    </row>
    <row r="378" spans="1:7">
      <c r="A378">
        <v>1317</v>
      </c>
      <c r="B378">
        <v>13</v>
      </c>
      <c r="C378">
        <v>17</v>
      </c>
      <c r="D378">
        <v>1</v>
      </c>
      <c r="E378">
        <v>6</v>
      </c>
      <c r="F378">
        <v>9</v>
      </c>
      <c r="G378">
        <v>12</v>
      </c>
    </row>
    <row r="379" spans="1:7">
      <c r="A379">
        <v>1318</v>
      </c>
      <c r="B379">
        <v>13</v>
      </c>
      <c r="C379">
        <v>18</v>
      </c>
      <c r="D379">
        <v>3</v>
      </c>
      <c r="E379">
        <v>10</v>
      </c>
      <c r="F379">
        <v>7</v>
      </c>
      <c r="G379">
        <v>11</v>
      </c>
    </row>
    <row r="380" spans="1:7">
      <c r="A380">
        <v>1319</v>
      </c>
      <c r="B380">
        <v>13</v>
      </c>
      <c r="C380">
        <v>19</v>
      </c>
      <c r="D380">
        <v>1</v>
      </c>
      <c r="E380">
        <v>5</v>
      </c>
      <c r="F380">
        <v>4</v>
      </c>
      <c r="G380">
        <v>8</v>
      </c>
    </row>
    <row r="381" spans="1:7">
      <c r="A381">
        <v>1320</v>
      </c>
      <c r="B381">
        <v>13</v>
      </c>
      <c r="C381">
        <v>20</v>
      </c>
      <c r="D381">
        <v>2</v>
      </c>
      <c r="E381">
        <v>13</v>
      </c>
      <c r="F381">
        <v>3</v>
      </c>
      <c r="G381">
        <v>11</v>
      </c>
    </row>
    <row r="382" spans="1:7">
      <c r="A382">
        <v>1321</v>
      </c>
      <c r="B382">
        <v>13</v>
      </c>
      <c r="C382">
        <v>21</v>
      </c>
      <c r="D382">
        <v>4</v>
      </c>
      <c r="E382">
        <v>5</v>
      </c>
      <c r="F382">
        <v>9</v>
      </c>
      <c r="G382">
        <v>10</v>
      </c>
    </row>
    <row r="383" spans="1:7">
      <c r="A383">
        <v>1322</v>
      </c>
      <c r="B383">
        <v>13</v>
      </c>
      <c r="C383">
        <v>22</v>
      </c>
      <c r="D383">
        <v>1</v>
      </c>
      <c r="E383">
        <v>8</v>
      </c>
      <c r="F383">
        <v>2</v>
      </c>
      <c r="G383">
        <v>6</v>
      </c>
    </row>
    <row r="384" spans="1:7">
      <c r="A384">
        <v>1323</v>
      </c>
      <c r="B384">
        <v>13</v>
      </c>
      <c r="C384">
        <v>23</v>
      </c>
      <c r="D384">
        <v>3</v>
      </c>
      <c r="E384">
        <v>13</v>
      </c>
      <c r="F384">
        <v>7</v>
      </c>
      <c r="G384">
        <v>12</v>
      </c>
    </row>
    <row r="385" spans="1:7">
      <c r="A385">
        <v>1324</v>
      </c>
      <c r="B385">
        <v>13</v>
      </c>
      <c r="C385">
        <v>24</v>
      </c>
      <c r="D385">
        <v>2</v>
      </c>
      <c r="E385">
        <v>9</v>
      </c>
      <c r="F385">
        <v>5</v>
      </c>
      <c r="G385">
        <v>8</v>
      </c>
    </row>
    <row r="386" spans="1:7">
      <c r="A386">
        <v>1325</v>
      </c>
      <c r="B386">
        <v>13</v>
      </c>
      <c r="C386">
        <v>25</v>
      </c>
      <c r="D386">
        <v>6</v>
      </c>
      <c r="E386">
        <v>11</v>
      </c>
      <c r="F386">
        <v>7</v>
      </c>
      <c r="G386">
        <v>10</v>
      </c>
    </row>
    <row r="387" spans="1:7">
      <c r="A387">
        <v>1326</v>
      </c>
      <c r="B387">
        <v>13</v>
      </c>
      <c r="C387">
        <v>26</v>
      </c>
      <c r="D387">
        <v>1</v>
      </c>
      <c r="E387">
        <v>13</v>
      </c>
      <c r="F387">
        <v>4</v>
      </c>
      <c r="G387">
        <v>12</v>
      </c>
    </row>
    <row r="388" spans="1:7">
      <c r="A388">
        <v>1327</v>
      </c>
      <c r="B388">
        <v>13</v>
      </c>
      <c r="C388">
        <v>27</v>
      </c>
      <c r="D388">
        <v>6</v>
      </c>
      <c r="E388">
        <v>7</v>
      </c>
      <c r="F388">
        <v>9</v>
      </c>
      <c r="G388">
        <v>11</v>
      </c>
    </row>
    <row r="389" spans="1:7">
      <c r="A389">
        <v>1328</v>
      </c>
      <c r="B389">
        <v>13</v>
      </c>
      <c r="C389">
        <v>28</v>
      </c>
      <c r="D389">
        <v>1</v>
      </c>
      <c r="E389">
        <v>4</v>
      </c>
      <c r="F389">
        <v>3</v>
      </c>
      <c r="G389">
        <v>8</v>
      </c>
    </row>
    <row r="390" spans="1:7">
      <c r="A390">
        <v>1329</v>
      </c>
      <c r="B390">
        <v>13</v>
      </c>
      <c r="C390">
        <v>29</v>
      </c>
      <c r="D390">
        <v>2</v>
      </c>
      <c r="E390">
        <v>10</v>
      </c>
      <c r="F390">
        <v>5</v>
      </c>
      <c r="G390">
        <v>13</v>
      </c>
    </row>
    <row r="391" spans="1:7">
      <c r="A391">
        <v>1330</v>
      </c>
      <c r="B391">
        <v>13</v>
      </c>
      <c r="C391">
        <v>30</v>
      </c>
      <c r="D391">
        <v>3</v>
      </c>
      <c r="E391">
        <v>4</v>
      </c>
      <c r="F391">
        <v>6</v>
      </c>
      <c r="G391">
        <v>12</v>
      </c>
    </row>
    <row r="392" spans="1:7">
      <c r="A392">
        <v>1331</v>
      </c>
      <c r="B392">
        <v>13</v>
      </c>
      <c r="C392">
        <v>31</v>
      </c>
      <c r="D392">
        <v>1</v>
      </c>
      <c r="E392">
        <v>9</v>
      </c>
      <c r="F392">
        <v>11</v>
      </c>
      <c r="G392">
        <v>13</v>
      </c>
    </row>
    <row r="393" spans="1:7">
      <c r="A393">
        <v>1332</v>
      </c>
      <c r="B393">
        <v>13</v>
      </c>
      <c r="C393">
        <v>32</v>
      </c>
      <c r="D393">
        <v>2</v>
      </c>
      <c r="E393">
        <v>8</v>
      </c>
      <c r="F393">
        <v>10</v>
      </c>
      <c r="G393">
        <v>12</v>
      </c>
    </row>
    <row r="394" spans="1:7">
      <c r="A394">
        <v>1333</v>
      </c>
      <c r="B394">
        <v>13</v>
      </c>
      <c r="C394">
        <v>33</v>
      </c>
      <c r="D394">
        <v>1</v>
      </c>
      <c r="E394">
        <v>7</v>
      </c>
      <c r="F394">
        <v>5</v>
      </c>
      <c r="G394">
        <v>6</v>
      </c>
    </row>
    <row r="395" spans="1:7">
      <c r="A395">
        <v>1334</v>
      </c>
      <c r="B395">
        <v>13</v>
      </c>
      <c r="C395">
        <v>34</v>
      </c>
      <c r="D395">
        <v>2</v>
      </c>
      <c r="E395">
        <v>3</v>
      </c>
      <c r="F395">
        <v>4</v>
      </c>
      <c r="G395">
        <v>13</v>
      </c>
    </row>
    <row r="396" spans="1:7">
      <c r="A396">
        <v>1335</v>
      </c>
      <c r="B396">
        <v>13</v>
      </c>
      <c r="C396">
        <v>35</v>
      </c>
      <c r="D396">
        <v>5</v>
      </c>
      <c r="E396">
        <v>11</v>
      </c>
      <c r="F396">
        <v>7</v>
      </c>
      <c r="G396">
        <v>8</v>
      </c>
    </row>
    <row r="397" spans="1:7">
      <c r="A397">
        <v>1336</v>
      </c>
      <c r="B397">
        <v>13</v>
      </c>
      <c r="C397">
        <v>36</v>
      </c>
      <c r="D397">
        <v>2</v>
      </c>
      <c r="E397">
        <v>12</v>
      </c>
      <c r="F397">
        <v>9</v>
      </c>
      <c r="G397">
        <v>10</v>
      </c>
    </row>
    <row r="398" spans="1:7">
      <c r="A398">
        <v>1337</v>
      </c>
      <c r="B398">
        <v>13</v>
      </c>
      <c r="C398">
        <v>37</v>
      </c>
      <c r="D398">
        <v>6</v>
      </c>
      <c r="E398">
        <v>13</v>
      </c>
      <c r="F398">
        <v>8</v>
      </c>
      <c r="G398">
        <v>11</v>
      </c>
    </row>
    <row r="399" spans="1:7">
      <c r="A399">
        <v>1338</v>
      </c>
      <c r="B399">
        <v>13</v>
      </c>
      <c r="C399">
        <v>38</v>
      </c>
      <c r="D399">
        <v>4</v>
      </c>
      <c r="E399">
        <v>10</v>
      </c>
      <c r="F399">
        <v>7</v>
      </c>
      <c r="G399">
        <v>9</v>
      </c>
    </row>
    <row r="400" spans="1:7">
      <c r="A400">
        <v>1339</v>
      </c>
      <c r="B400">
        <v>13</v>
      </c>
      <c r="C400">
        <v>39</v>
      </c>
      <c r="D400">
        <v>1</v>
      </c>
      <c r="E400">
        <v>5</v>
      </c>
      <c r="F400">
        <v>3</v>
      </c>
      <c r="G400">
        <v>12</v>
      </c>
    </row>
    <row r="401" spans="1:7">
      <c r="A401">
        <v>1340</v>
      </c>
      <c r="B401">
        <v>13</v>
      </c>
      <c r="C401">
        <v>40</v>
      </c>
      <c r="D401">
        <v>5</v>
      </c>
      <c r="E401">
        <v>9</v>
      </c>
      <c r="F401">
        <v>11</v>
      </c>
      <c r="G401">
        <v>13</v>
      </c>
    </row>
    <row r="402" spans="1:7">
      <c r="A402">
        <v>1401</v>
      </c>
      <c r="B402">
        <v>14</v>
      </c>
      <c r="C402">
        <v>1</v>
      </c>
      <c r="D402">
        <v>4</v>
      </c>
      <c r="E402">
        <v>10</v>
      </c>
      <c r="F402">
        <v>7</v>
      </c>
      <c r="G402">
        <v>12</v>
      </c>
    </row>
    <row r="403" spans="1:7">
      <c r="A403">
        <v>1402</v>
      </c>
      <c r="B403">
        <v>14</v>
      </c>
      <c r="C403">
        <v>2</v>
      </c>
      <c r="D403">
        <v>2</v>
      </c>
      <c r="E403">
        <v>8</v>
      </c>
      <c r="F403">
        <v>5</v>
      </c>
      <c r="G403">
        <v>13</v>
      </c>
    </row>
    <row r="404" spans="1:7">
      <c r="A404">
        <v>1403</v>
      </c>
      <c r="B404">
        <v>14</v>
      </c>
      <c r="C404">
        <v>3</v>
      </c>
      <c r="D404">
        <v>1</v>
      </c>
      <c r="E404">
        <v>9</v>
      </c>
      <c r="F404">
        <v>3</v>
      </c>
      <c r="G404">
        <v>11</v>
      </c>
    </row>
    <row r="405" spans="1:7">
      <c r="A405">
        <v>1404</v>
      </c>
      <c r="B405">
        <v>14</v>
      </c>
      <c r="C405">
        <v>4</v>
      </c>
      <c r="D405">
        <v>5</v>
      </c>
      <c r="E405">
        <v>7</v>
      </c>
      <c r="F405">
        <v>6</v>
      </c>
      <c r="G405">
        <v>14</v>
      </c>
    </row>
    <row r="406" spans="1:7">
      <c r="A406">
        <v>1405</v>
      </c>
      <c r="B406">
        <v>14</v>
      </c>
      <c r="C406">
        <v>5</v>
      </c>
      <c r="D406">
        <v>3</v>
      </c>
      <c r="E406">
        <v>13</v>
      </c>
      <c r="F406">
        <v>11</v>
      </c>
      <c r="G406">
        <v>12</v>
      </c>
    </row>
    <row r="407" spans="1:7">
      <c r="A407">
        <v>1406</v>
      </c>
      <c r="B407">
        <v>14</v>
      </c>
      <c r="C407">
        <v>6</v>
      </c>
      <c r="D407">
        <v>1</v>
      </c>
      <c r="E407">
        <v>6</v>
      </c>
      <c r="F407">
        <v>10</v>
      </c>
      <c r="G407">
        <v>14</v>
      </c>
    </row>
    <row r="408" spans="1:7">
      <c r="A408">
        <v>1407</v>
      </c>
      <c r="B408">
        <v>14</v>
      </c>
      <c r="C408">
        <v>7</v>
      </c>
      <c r="D408">
        <v>2</v>
      </c>
      <c r="E408">
        <v>9</v>
      </c>
      <c r="F408">
        <v>4</v>
      </c>
      <c r="G408">
        <v>8</v>
      </c>
    </row>
    <row r="409" spans="1:7">
      <c r="A409">
        <v>1408</v>
      </c>
      <c r="B409">
        <v>14</v>
      </c>
      <c r="C409">
        <v>8</v>
      </c>
      <c r="D409">
        <v>1</v>
      </c>
      <c r="E409">
        <v>7</v>
      </c>
      <c r="F409">
        <v>12</v>
      </c>
      <c r="G409">
        <v>13</v>
      </c>
    </row>
    <row r="410" spans="1:7">
      <c r="A410">
        <v>1409</v>
      </c>
      <c r="B410">
        <v>14</v>
      </c>
      <c r="C410">
        <v>9</v>
      </c>
      <c r="D410">
        <v>5</v>
      </c>
      <c r="E410">
        <v>14</v>
      </c>
      <c r="F410">
        <v>9</v>
      </c>
      <c r="G410">
        <v>11</v>
      </c>
    </row>
    <row r="411" spans="1:7">
      <c r="A411">
        <v>1410</v>
      </c>
      <c r="B411">
        <v>14</v>
      </c>
      <c r="C411">
        <v>10</v>
      </c>
      <c r="D411">
        <v>2</v>
      </c>
      <c r="E411">
        <v>4</v>
      </c>
      <c r="F411">
        <v>6</v>
      </c>
      <c r="G411">
        <v>10</v>
      </c>
    </row>
    <row r="412" spans="1:7">
      <c r="A412">
        <v>1411</v>
      </c>
      <c r="B412">
        <v>14</v>
      </c>
      <c r="C412">
        <v>11</v>
      </c>
      <c r="D412">
        <v>1</v>
      </c>
      <c r="E412">
        <v>3</v>
      </c>
      <c r="F412">
        <v>7</v>
      </c>
      <c r="G412">
        <v>8</v>
      </c>
    </row>
    <row r="413" spans="1:7">
      <c r="A413">
        <v>1412</v>
      </c>
      <c r="B413">
        <v>14</v>
      </c>
      <c r="C413">
        <v>12</v>
      </c>
      <c r="D413">
        <v>9</v>
      </c>
      <c r="E413">
        <v>14</v>
      </c>
      <c r="F413">
        <v>10</v>
      </c>
      <c r="G413">
        <v>12</v>
      </c>
    </row>
    <row r="414" spans="1:7">
      <c r="A414">
        <v>1413</v>
      </c>
      <c r="B414">
        <v>14</v>
      </c>
      <c r="C414">
        <v>13</v>
      </c>
      <c r="D414">
        <v>3</v>
      </c>
      <c r="E414">
        <v>8</v>
      </c>
      <c r="F414">
        <v>4</v>
      </c>
      <c r="G414">
        <v>6</v>
      </c>
    </row>
    <row r="415" spans="1:7">
      <c r="A415">
        <v>1414</v>
      </c>
      <c r="B415">
        <v>14</v>
      </c>
      <c r="C415">
        <v>14</v>
      </c>
      <c r="D415">
        <v>2</v>
      </c>
      <c r="E415">
        <v>5</v>
      </c>
      <c r="F415">
        <v>11</v>
      </c>
      <c r="G415">
        <v>13</v>
      </c>
    </row>
    <row r="416" spans="1:7">
      <c r="A416">
        <v>1415</v>
      </c>
      <c r="B416">
        <v>14</v>
      </c>
      <c r="C416">
        <v>15</v>
      </c>
      <c r="D416">
        <v>6</v>
      </c>
      <c r="E416">
        <v>8</v>
      </c>
      <c r="F416">
        <v>9</v>
      </c>
      <c r="G416">
        <v>12</v>
      </c>
    </row>
    <row r="417" spans="1:7">
      <c r="A417">
        <v>1416</v>
      </c>
      <c r="B417">
        <v>14</v>
      </c>
      <c r="C417">
        <v>16</v>
      </c>
      <c r="D417">
        <v>4</v>
      </c>
      <c r="E417">
        <v>7</v>
      </c>
      <c r="F417">
        <v>5</v>
      </c>
      <c r="G417">
        <v>11</v>
      </c>
    </row>
    <row r="418" spans="1:7">
      <c r="A418">
        <v>1417</v>
      </c>
      <c r="B418">
        <v>14</v>
      </c>
      <c r="C418">
        <v>17</v>
      </c>
      <c r="D418">
        <v>2</v>
      </c>
      <c r="E418">
        <v>13</v>
      </c>
      <c r="F418">
        <v>3</v>
      </c>
      <c r="G418">
        <v>14</v>
      </c>
    </row>
    <row r="419" spans="1:7">
      <c r="A419">
        <v>1418</v>
      </c>
      <c r="B419">
        <v>14</v>
      </c>
      <c r="C419">
        <v>18</v>
      </c>
      <c r="D419">
        <v>1</v>
      </c>
      <c r="E419">
        <v>10</v>
      </c>
      <c r="F419">
        <v>5</v>
      </c>
      <c r="G419">
        <v>6</v>
      </c>
    </row>
    <row r="420" spans="1:7">
      <c r="A420">
        <v>1419</v>
      </c>
      <c r="B420">
        <v>14</v>
      </c>
      <c r="C420">
        <v>19</v>
      </c>
      <c r="D420">
        <v>7</v>
      </c>
      <c r="E420">
        <v>13</v>
      </c>
      <c r="F420">
        <v>8</v>
      </c>
      <c r="G420">
        <v>9</v>
      </c>
    </row>
    <row r="421" spans="1:7">
      <c r="A421">
        <v>1420</v>
      </c>
      <c r="B421">
        <v>14</v>
      </c>
      <c r="C421">
        <v>20</v>
      </c>
      <c r="D421">
        <v>1</v>
      </c>
      <c r="E421">
        <v>14</v>
      </c>
      <c r="F421">
        <v>3</v>
      </c>
      <c r="G421">
        <v>4</v>
      </c>
    </row>
    <row r="422" spans="1:7">
      <c r="A422">
        <v>1421</v>
      </c>
      <c r="B422">
        <v>14</v>
      </c>
      <c r="C422">
        <v>21</v>
      </c>
      <c r="D422">
        <v>2</v>
      </c>
      <c r="E422">
        <v>12</v>
      </c>
      <c r="F422">
        <v>10</v>
      </c>
      <c r="G422">
        <v>11</v>
      </c>
    </row>
    <row r="423" spans="1:7">
      <c r="A423">
        <v>1422</v>
      </c>
      <c r="B423">
        <v>14</v>
      </c>
      <c r="C423">
        <v>22</v>
      </c>
      <c r="D423">
        <v>4</v>
      </c>
      <c r="E423">
        <v>14</v>
      </c>
      <c r="F423">
        <v>8</v>
      </c>
      <c r="G423">
        <v>13</v>
      </c>
    </row>
    <row r="424" spans="1:7">
      <c r="A424">
        <v>1423</v>
      </c>
      <c r="B424">
        <v>14</v>
      </c>
      <c r="C424">
        <v>23</v>
      </c>
      <c r="D424">
        <v>1</v>
      </c>
      <c r="E424">
        <v>2</v>
      </c>
      <c r="F424">
        <v>7</v>
      </c>
      <c r="G424">
        <v>9</v>
      </c>
    </row>
    <row r="425" spans="1:7">
      <c r="A425">
        <v>1424</v>
      </c>
      <c r="B425">
        <v>14</v>
      </c>
      <c r="C425">
        <v>24</v>
      </c>
      <c r="D425">
        <v>3</v>
      </c>
      <c r="E425">
        <v>12</v>
      </c>
      <c r="F425">
        <v>5</v>
      </c>
      <c r="G425">
        <v>10</v>
      </c>
    </row>
    <row r="426" spans="1:7">
      <c r="A426">
        <v>1425</v>
      </c>
      <c r="B426">
        <v>14</v>
      </c>
      <c r="C426">
        <v>25</v>
      </c>
      <c r="D426">
        <v>6</v>
      </c>
      <c r="E426">
        <v>7</v>
      </c>
      <c r="F426">
        <v>11</v>
      </c>
      <c r="G426">
        <v>14</v>
      </c>
    </row>
    <row r="427" spans="1:7">
      <c r="A427">
        <v>1426</v>
      </c>
      <c r="B427">
        <v>14</v>
      </c>
      <c r="C427">
        <v>26</v>
      </c>
      <c r="D427">
        <v>1</v>
      </c>
      <c r="E427">
        <v>8</v>
      </c>
      <c r="F427">
        <v>2</v>
      </c>
      <c r="G427">
        <v>10</v>
      </c>
    </row>
    <row r="428" spans="1:7">
      <c r="A428">
        <v>1427</v>
      </c>
      <c r="B428">
        <v>14</v>
      </c>
      <c r="C428">
        <v>27</v>
      </c>
      <c r="D428">
        <v>3</v>
      </c>
      <c r="E428">
        <v>6</v>
      </c>
      <c r="F428">
        <v>9</v>
      </c>
      <c r="G428">
        <v>13</v>
      </c>
    </row>
    <row r="429" spans="1:7">
      <c r="A429">
        <v>1428</v>
      </c>
      <c r="B429">
        <v>14</v>
      </c>
      <c r="C429">
        <v>28</v>
      </c>
      <c r="D429">
        <v>4</v>
      </c>
      <c r="E429">
        <v>11</v>
      </c>
      <c r="F429">
        <v>5</v>
      </c>
      <c r="G429">
        <v>12</v>
      </c>
    </row>
    <row r="430" spans="1:7">
      <c r="A430">
        <v>1429</v>
      </c>
      <c r="B430">
        <v>14</v>
      </c>
      <c r="C430">
        <v>29</v>
      </c>
      <c r="D430">
        <v>9</v>
      </c>
      <c r="E430">
        <v>10</v>
      </c>
      <c r="F430">
        <v>13</v>
      </c>
      <c r="G430">
        <v>14</v>
      </c>
    </row>
    <row r="431" spans="1:7">
      <c r="A431">
        <v>1430</v>
      </c>
      <c r="B431">
        <v>14</v>
      </c>
      <c r="C431">
        <v>30</v>
      </c>
      <c r="D431">
        <v>2</v>
      </c>
      <c r="E431">
        <v>7</v>
      </c>
      <c r="F431">
        <v>4</v>
      </c>
      <c r="G431">
        <v>12</v>
      </c>
    </row>
    <row r="432" spans="1:7">
      <c r="A432">
        <v>1431</v>
      </c>
      <c r="B432">
        <v>14</v>
      </c>
      <c r="C432">
        <v>31</v>
      </c>
      <c r="D432">
        <v>1</v>
      </c>
      <c r="E432">
        <v>11</v>
      </c>
      <c r="F432">
        <v>5</v>
      </c>
      <c r="G432">
        <v>8</v>
      </c>
    </row>
    <row r="433" spans="1:7">
      <c r="A433">
        <v>1432</v>
      </c>
      <c r="B433">
        <v>14</v>
      </c>
      <c r="C433">
        <v>32</v>
      </c>
      <c r="D433">
        <v>2</v>
      </c>
      <c r="E433">
        <v>6</v>
      </c>
      <c r="F433">
        <v>3</v>
      </c>
      <c r="G433">
        <v>7</v>
      </c>
    </row>
    <row r="434" spans="1:7">
      <c r="A434">
        <v>1433</v>
      </c>
      <c r="B434">
        <v>14</v>
      </c>
      <c r="C434">
        <v>33</v>
      </c>
      <c r="D434">
        <v>4</v>
      </c>
      <c r="E434">
        <v>5</v>
      </c>
      <c r="F434">
        <v>10</v>
      </c>
      <c r="G434">
        <v>13</v>
      </c>
    </row>
    <row r="435" spans="1:7">
      <c r="A435">
        <v>1434</v>
      </c>
      <c r="B435">
        <v>14</v>
      </c>
      <c r="C435">
        <v>34</v>
      </c>
      <c r="D435">
        <v>1</v>
      </c>
      <c r="E435">
        <v>12</v>
      </c>
      <c r="F435">
        <v>6</v>
      </c>
      <c r="G435">
        <v>9</v>
      </c>
    </row>
    <row r="436" spans="1:7">
      <c r="A436">
        <v>1435</v>
      </c>
      <c r="B436">
        <v>14</v>
      </c>
      <c r="C436">
        <v>35</v>
      </c>
      <c r="D436">
        <v>3</v>
      </c>
      <c r="E436">
        <v>14</v>
      </c>
      <c r="F436">
        <v>8</v>
      </c>
      <c r="G436">
        <v>11</v>
      </c>
    </row>
    <row r="437" spans="1:7">
      <c r="A437">
        <v>1436</v>
      </c>
      <c r="B437">
        <v>14</v>
      </c>
      <c r="C437">
        <v>36</v>
      </c>
      <c r="D437">
        <v>1</v>
      </c>
      <c r="E437">
        <v>5</v>
      </c>
      <c r="F437">
        <v>6</v>
      </c>
      <c r="G437">
        <v>12</v>
      </c>
    </row>
    <row r="438" spans="1:7">
      <c r="A438">
        <v>1437</v>
      </c>
      <c r="B438">
        <v>14</v>
      </c>
      <c r="C438">
        <v>37</v>
      </c>
      <c r="D438">
        <v>7</v>
      </c>
      <c r="E438">
        <v>11</v>
      </c>
      <c r="F438">
        <v>8</v>
      </c>
      <c r="G438">
        <v>10</v>
      </c>
    </row>
    <row r="439" spans="1:7">
      <c r="A439">
        <v>1438</v>
      </c>
      <c r="B439">
        <v>14</v>
      </c>
      <c r="C439">
        <v>38</v>
      </c>
      <c r="D439">
        <v>2</v>
      </c>
      <c r="E439">
        <v>14</v>
      </c>
      <c r="F439">
        <v>4</v>
      </c>
      <c r="G439">
        <v>9</v>
      </c>
    </row>
    <row r="440" spans="1:7">
      <c r="A440">
        <v>1439</v>
      </c>
      <c r="B440">
        <v>14</v>
      </c>
      <c r="C440">
        <v>39</v>
      </c>
      <c r="D440">
        <v>3</v>
      </c>
      <c r="E440">
        <v>10</v>
      </c>
      <c r="F440">
        <v>6</v>
      </c>
      <c r="G440">
        <v>13</v>
      </c>
    </row>
    <row r="441" spans="1:7">
      <c r="A441">
        <v>1440</v>
      </c>
      <c r="B441">
        <v>14</v>
      </c>
      <c r="C441">
        <v>40</v>
      </c>
      <c r="D441">
        <v>2</v>
      </c>
      <c r="E441">
        <v>11</v>
      </c>
      <c r="F441">
        <v>12</v>
      </c>
      <c r="G441">
        <v>14</v>
      </c>
    </row>
    <row r="442" spans="1:7">
      <c r="A442">
        <v>1501</v>
      </c>
      <c r="B442">
        <v>15</v>
      </c>
      <c r="C442">
        <v>1</v>
      </c>
      <c r="D442">
        <v>1</v>
      </c>
      <c r="E442">
        <v>6</v>
      </c>
      <c r="F442">
        <v>2</v>
      </c>
      <c r="G442">
        <v>4</v>
      </c>
    </row>
    <row r="443" spans="1:7">
      <c r="A443">
        <v>1502</v>
      </c>
      <c r="B443">
        <v>15</v>
      </c>
      <c r="C443">
        <v>2</v>
      </c>
      <c r="D443">
        <v>5</v>
      </c>
      <c r="E443">
        <v>12</v>
      </c>
      <c r="F443">
        <v>9</v>
      </c>
      <c r="G443">
        <v>11</v>
      </c>
    </row>
    <row r="444" spans="1:7">
      <c r="A444">
        <v>1503</v>
      </c>
      <c r="B444">
        <v>15</v>
      </c>
      <c r="C444">
        <v>3</v>
      </c>
      <c r="D444">
        <v>3</v>
      </c>
      <c r="E444">
        <v>14</v>
      </c>
      <c r="F444">
        <v>10</v>
      </c>
      <c r="G444">
        <v>13</v>
      </c>
    </row>
    <row r="445" spans="1:7">
      <c r="A445">
        <v>1504</v>
      </c>
      <c r="B445">
        <v>15</v>
      </c>
      <c r="C445">
        <v>4</v>
      </c>
      <c r="D445">
        <v>7</v>
      </c>
      <c r="E445">
        <v>8</v>
      </c>
      <c r="F445">
        <v>9</v>
      </c>
      <c r="G445">
        <v>15</v>
      </c>
    </row>
    <row r="446" spans="1:7">
      <c r="A446">
        <v>1505</v>
      </c>
      <c r="B446">
        <v>15</v>
      </c>
      <c r="C446">
        <v>5</v>
      </c>
      <c r="D446">
        <v>3</v>
      </c>
      <c r="E446">
        <v>5</v>
      </c>
      <c r="F446">
        <v>4</v>
      </c>
      <c r="G446">
        <v>12</v>
      </c>
    </row>
    <row r="447" spans="1:7">
      <c r="A447">
        <v>1506</v>
      </c>
      <c r="B447">
        <v>15</v>
      </c>
      <c r="C447">
        <v>6</v>
      </c>
      <c r="D447">
        <v>1</v>
      </c>
      <c r="E447">
        <v>2</v>
      </c>
      <c r="F447">
        <v>7</v>
      </c>
      <c r="G447">
        <v>13</v>
      </c>
    </row>
    <row r="448" spans="1:7">
      <c r="A448">
        <v>1507</v>
      </c>
      <c r="B448">
        <v>15</v>
      </c>
      <c r="C448">
        <v>7</v>
      </c>
      <c r="D448">
        <v>6</v>
      </c>
      <c r="E448">
        <v>11</v>
      </c>
      <c r="F448">
        <v>8</v>
      </c>
      <c r="G448">
        <v>14</v>
      </c>
    </row>
    <row r="449" spans="1:7">
      <c r="A449">
        <v>1508</v>
      </c>
      <c r="B449">
        <v>15</v>
      </c>
      <c r="C449">
        <v>8</v>
      </c>
      <c r="D449">
        <v>2</v>
      </c>
      <c r="E449">
        <v>15</v>
      </c>
      <c r="F449">
        <v>10</v>
      </c>
      <c r="G449">
        <v>12</v>
      </c>
    </row>
    <row r="450" spans="1:7">
      <c r="A450">
        <v>1509</v>
      </c>
      <c r="B450">
        <v>15</v>
      </c>
      <c r="C450">
        <v>9</v>
      </c>
      <c r="D450">
        <v>1</v>
      </c>
      <c r="E450">
        <v>9</v>
      </c>
      <c r="F450">
        <v>6</v>
      </c>
      <c r="G450">
        <v>14</v>
      </c>
    </row>
    <row r="451" spans="1:7">
      <c r="A451">
        <v>1510</v>
      </c>
      <c r="B451">
        <v>15</v>
      </c>
      <c r="C451">
        <v>10</v>
      </c>
      <c r="D451">
        <v>3</v>
      </c>
      <c r="E451">
        <v>10</v>
      </c>
      <c r="F451">
        <v>5</v>
      </c>
      <c r="G451">
        <v>8</v>
      </c>
    </row>
    <row r="452" spans="1:7">
      <c r="A452">
        <v>1511</v>
      </c>
      <c r="B452">
        <v>15</v>
      </c>
      <c r="C452">
        <v>11</v>
      </c>
      <c r="D452">
        <v>4</v>
      </c>
      <c r="E452">
        <v>13</v>
      </c>
      <c r="F452">
        <v>7</v>
      </c>
      <c r="G452">
        <v>11</v>
      </c>
    </row>
    <row r="453" spans="1:7">
      <c r="A453">
        <v>1512</v>
      </c>
      <c r="B453">
        <v>15</v>
      </c>
      <c r="C453">
        <v>12</v>
      </c>
      <c r="D453">
        <v>2</v>
      </c>
      <c r="E453">
        <v>14</v>
      </c>
      <c r="F453">
        <v>3</v>
      </c>
      <c r="G453">
        <v>15</v>
      </c>
    </row>
    <row r="454" spans="1:7">
      <c r="A454">
        <v>1513</v>
      </c>
      <c r="B454">
        <v>15</v>
      </c>
      <c r="C454">
        <v>13</v>
      </c>
      <c r="D454">
        <v>7</v>
      </c>
      <c r="E454">
        <v>12</v>
      </c>
      <c r="F454">
        <v>8</v>
      </c>
      <c r="G454">
        <v>10</v>
      </c>
    </row>
    <row r="455" spans="1:7">
      <c r="A455">
        <v>1514</v>
      </c>
      <c r="B455">
        <v>15</v>
      </c>
      <c r="C455">
        <v>14</v>
      </c>
      <c r="D455">
        <v>6</v>
      </c>
      <c r="E455">
        <v>9</v>
      </c>
      <c r="F455">
        <v>13</v>
      </c>
      <c r="G455">
        <v>15</v>
      </c>
    </row>
    <row r="456" spans="1:7">
      <c r="A456">
        <v>1515</v>
      </c>
      <c r="B456">
        <v>15</v>
      </c>
      <c r="C456">
        <v>15</v>
      </c>
      <c r="D456">
        <v>1</v>
      </c>
      <c r="E456">
        <v>4</v>
      </c>
      <c r="F456">
        <v>5</v>
      </c>
      <c r="G456">
        <v>11</v>
      </c>
    </row>
    <row r="457" spans="1:7">
      <c r="A457">
        <v>1516</v>
      </c>
      <c r="B457">
        <v>15</v>
      </c>
      <c r="C457">
        <v>16</v>
      </c>
      <c r="D457">
        <v>8</v>
      </c>
      <c r="E457">
        <v>12</v>
      </c>
      <c r="F457">
        <v>13</v>
      </c>
      <c r="G457">
        <v>14</v>
      </c>
    </row>
    <row r="458" spans="1:7">
      <c r="A458">
        <v>1517</v>
      </c>
      <c r="B458">
        <v>15</v>
      </c>
      <c r="C458">
        <v>17</v>
      </c>
      <c r="D458">
        <v>4</v>
      </c>
      <c r="E458">
        <v>11</v>
      </c>
      <c r="F458">
        <v>10</v>
      </c>
      <c r="G458">
        <v>15</v>
      </c>
    </row>
    <row r="459" spans="1:7">
      <c r="A459">
        <v>1518</v>
      </c>
      <c r="B459">
        <v>15</v>
      </c>
      <c r="C459">
        <v>18</v>
      </c>
      <c r="D459">
        <v>2</v>
      </c>
      <c r="E459">
        <v>3</v>
      </c>
      <c r="F459">
        <v>7</v>
      </c>
      <c r="G459">
        <v>9</v>
      </c>
    </row>
    <row r="460" spans="1:7">
      <c r="A460">
        <v>1519</v>
      </c>
      <c r="B460">
        <v>15</v>
      </c>
      <c r="C460">
        <v>19</v>
      </c>
      <c r="D460">
        <v>1</v>
      </c>
      <c r="E460">
        <v>5</v>
      </c>
      <c r="F460">
        <v>6</v>
      </c>
      <c r="G460">
        <v>8</v>
      </c>
    </row>
    <row r="461" spans="1:7">
      <c r="A461">
        <v>1520</v>
      </c>
      <c r="B461">
        <v>15</v>
      </c>
      <c r="C461">
        <v>20</v>
      </c>
      <c r="D461">
        <v>4</v>
      </c>
      <c r="E461">
        <v>10</v>
      </c>
      <c r="F461">
        <v>9</v>
      </c>
      <c r="G461">
        <v>13</v>
      </c>
    </row>
    <row r="462" spans="1:7">
      <c r="A462">
        <v>1521</v>
      </c>
      <c r="B462">
        <v>15</v>
      </c>
      <c r="C462">
        <v>21</v>
      </c>
      <c r="D462">
        <v>6</v>
      </c>
      <c r="E462">
        <v>7</v>
      </c>
      <c r="F462">
        <v>11</v>
      </c>
      <c r="G462">
        <v>12</v>
      </c>
    </row>
    <row r="463" spans="1:7">
      <c r="A463">
        <v>1522</v>
      </c>
      <c r="B463">
        <v>15</v>
      </c>
      <c r="C463">
        <v>22</v>
      </c>
      <c r="D463">
        <v>2</v>
      </c>
      <c r="E463">
        <v>5</v>
      </c>
      <c r="F463">
        <v>14</v>
      </c>
      <c r="G463">
        <v>15</v>
      </c>
    </row>
    <row r="464" spans="1:7">
      <c r="A464">
        <v>1523</v>
      </c>
      <c r="B464">
        <v>15</v>
      </c>
      <c r="C464">
        <v>23</v>
      </c>
      <c r="D464">
        <v>1</v>
      </c>
      <c r="E464">
        <v>11</v>
      </c>
      <c r="F464">
        <v>3</v>
      </c>
      <c r="G464">
        <v>9</v>
      </c>
    </row>
    <row r="465" spans="1:7">
      <c r="A465">
        <v>1524</v>
      </c>
      <c r="B465">
        <v>15</v>
      </c>
      <c r="C465">
        <v>24</v>
      </c>
      <c r="D465">
        <v>2</v>
      </c>
      <c r="E465">
        <v>13</v>
      </c>
      <c r="F465">
        <v>4</v>
      </c>
      <c r="G465">
        <v>5</v>
      </c>
    </row>
    <row r="466" spans="1:7">
      <c r="A466">
        <v>1525</v>
      </c>
      <c r="B466">
        <v>15</v>
      </c>
      <c r="C466">
        <v>25</v>
      </c>
      <c r="D466">
        <v>1</v>
      </c>
      <c r="E466">
        <v>3</v>
      </c>
      <c r="F466">
        <v>12</v>
      </c>
      <c r="G466">
        <v>15</v>
      </c>
    </row>
    <row r="467" spans="1:7">
      <c r="A467">
        <v>1526</v>
      </c>
      <c r="B467">
        <v>15</v>
      </c>
      <c r="C467">
        <v>26</v>
      </c>
      <c r="D467">
        <v>6</v>
      </c>
      <c r="E467">
        <v>10</v>
      </c>
      <c r="F467">
        <v>7</v>
      </c>
      <c r="G467">
        <v>14</v>
      </c>
    </row>
    <row r="468" spans="1:7">
      <c r="A468">
        <v>1527</v>
      </c>
      <c r="B468">
        <v>15</v>
      </c>
      <c r="C468">
        <v>27</v>
      </c>
      <c r="D468">
        <v>2</v>
      </c>
      <c r="E468">
        <v>9</v>
      </c>
      <c r="F468">
        <v>8</v>
      </c>
      <c r="G468">
        <v>11</v>
      </c>
    </row>
    <row r="469" spans="1:7">
      <c r="A469">
        <v>1528</v>
      </c>
      <c r="B469">
        <v>15</v>
      </c>
      <c r="C469">
        <v>28</v>
      </c>
      <c r="D469">
        <v>4</v>
      </c>
      <c r="E469">
        <v>7</v>
      </c>
      <c r="F469">
        <v>12</v>
      </c>
      <c r="G469">
        <v>14</v>
      </c>
    </row>
    <row r="470" spans="1:7">
      <c r="A470">
        <v>1529</v>
      </c>
      <c r="B470">
        <v>15</v>
      </c>
      <c r="C470">
        <v>29</v>
      </c>
      <c r="D470">
        <v>3</v>
      </c>
      <c r="E470">
        <v>13</v>
      </c>
      <c r="F470">
        <v>6</v>
      </c>
      <c r="G470">
        <v>15</v>
      </c>
    </row>
    <row r="471" spans="1:7">
      <c r="A471">
        <v>1530</v>
      </c>
      <c r="B471">
        <v>15</v>
      </c>
      <c r="C471">
        <v>30</v>
      </c>
      <c r="D471">
        <v>1</v>
      </c>
      <c r="E471">
        <v>8</v>
      </c>
      <c r="F471">
        <v>5</v>
      </c>
      <c r="G471">
        <v>10</v>
      </c>
    </row>
    <row r="472" spans="1:7">
      <c r="A472">
        <v>1531</v>
      </c>
      <c r="B472">
        <v>15</v>
      </c>
      <c r="C472">
        <v>31</v>
      </c>
      <c r="D472">
        <v>2</v>
      </c>
      <c r="E472">
        <v>11</v>
      </c>
      <c r="F472">
        <v>12</v>
      </c>
      <c r="G472">
        <v>13</v>
      </c>
    </row>
    <row r="473" spans="1:7">
      <c r="A473">
        <v>1532</v>
      </c>
      <c r="B473">
        <v>15</v>
      </c>
      <c r="C473">
        <v>32</v>
      </c>
      <c r="D473">
        <v>5</v>
      </c>
      <c r="E473">
        <v>6</v>
      </c>
      <c r="F473">
        <v>7</v>
      </c>
      <c r="G473">
        <v>10</v>
      </c>
    </row>
    <row r="474" spans="1:7">
      <c r="A474">
        <v>1533</v>
      </c>
      <c r="B474">
        <v>15</v>
      </c>
      <c r="C474">
        <v>33</v>
      </c>
      <c r="D474">
        <v>4</v>
      </c>
      <c r="E474">
        <v>14</v>
      </c>
      <c r="F474">
        <v>8</v>
      </c>
      <c r="G474">
        <v>15</v>
      </c>
    </row>
    <row r="475" spans="1:7">
      <c r="A475">
        <v>1534</v>
      </c>
      <c r="B475">
        <v>15</v>
      </c>
      <c r="C475">
        <v>34</v>
      </c>
      <c r="D475">
        <v>1</v>
      </c>
      <c r="E475">
        <v>10</v>
      </c>
      <c r="F475">
        <v>3</v>
      </c>
      <c r="G475">
        <v>9</v>
      </c>
    </row>
    <row r="476" spans="1:7">
      <c r="A476">
        <v>1535</v>
      </c>
      <c r="B476">
        <v>15</v>
      </c>
      <c r="C476">
        <v>35</v>
      </c>
      <c r="D476">
        <v>4</v>
      </c>
      <c r="E476">
        <v>8</v>
      </c>
      <c r="F476">
        <v>6</v>
      </c>
      <c r="G476">
        <v>12</v>
      </c>
    </row>
    <row r="477" spans="1:7">
      <c r="A477">
        <v>1536</v>
      </c>
      <c r="B477">
        <v>15</v>
      </c>
      <c r="C477">
        <v>36</v>
      </c>
      <c r="D477">
        <v>5</v>
      </c>
      <c r="E477">
        <v>14</v>
      </c>
      <c r="F477">
        <v>11</v>
      </c>
      <c r="G477">
        <v>13</v>
      </c>
    </row>
    <row r="478" spans="1:7">
      <c r="A478">
        <v>1537</v>
      </c>
      <c r="B478">
        <v>15</v>
      </c>
      <c r="C478">
        <v>37</v>
      </c>
      <c r="D478">
        <v>1</v>
      </c>
      <c r="E478">
        <v>15</v>
      </c>
      <c r="F478">
        <v>2</v>
      </c>
      <c r="G478">
        <v>7</v>
      </c>
    </row>
    <row r="479" spans="1:7">
      <c r="A479">
        <v>1538</v>
      </c>
      <c r="B479">
        <v>15</v>
      </c>
      <c r="C479">
        <v>38</v>
      </c>
      <c r="D479">
        <v>3</v>
      </c>
      <c r="E479">
        <v>6</v>
      </c>
      <c r="F479">
        <v>5</v>
      </c>
      <c r="G479">
        <v>9</v>
      </c>
    </row>
    <row r="480" spans="1:7">
      <c r="A480">
        <v>1539</v>
      </c>
      <c r="B480">
        <v>15</v>
      </c>
      <c r="C480">
        <v>39</v>
      </c>
      <c r="D480">
        <v>1</v>
      </c>
      <c r="E480">
        <v>7</v>
      </c>
      <c r="F480">
        <v>8</v>
      </c>
      <c r="G480">
        <v>13</v>
      </c>
    </row>
    <row r="481" spans="1:7">
      <c r="A481">
        <v>1540</v>
      </c>
      <c r="B481">
        <v>15</v>
      </c>
      <c r="C481">
        <v>40</v>
      </c>
      <c r="D481">
        <v>2</v>
      </c>
      <c r="E481">
        <v>12</v>
      </c>
      <c r="F481">
        <v>10</v>
      </c>
      <c r="G481">
        <v>14</v>
      </c>
    </row>
    <row r="482" spans="1:7">
      <c r="A482">
        <v>1601</v>
      </c>
      <c r="B482">
        <v>16</v>
      </c>
      <c r="C482">
        <v>1</v>
      </c>
      <c r="D482">
        <v>5</v>
      </c>
      <c r="E482">
        <v>8</v>
      </c>
      <c r="F482">
        <v>11</v>
      </c>
      <c r="G482">
        <v>13</v>
      </c>
    </row>
    <row r="483" spans="1:7">
      <c r="A483">
        <v>1602</v>
      </c>
      <c r="B483">
        <v>16</v>
      </c>
      <c r="C483">
        <v>2</v>
      </c>
      <c r="D483">
        <v>2</v>
      </c>
      <c r="E483">
        <v>3</v>
      </c>
      <c r="F483">
        <v>7</v>
      </c>
      <c r="G483">
        <v>15</v>
      </c>
    </row>
    <row r="484" spans="1:7">
      <c r="A484">
        <v>1603</v>
      </c>
      <c r="B484">
        <v>16</v>
      </c>
      <c r="C484">
        <v>3</v>
      </c>
      <c r="D484">
        <v>4</v>
      </c>
      <c r="E484">
        <v>12</v>
      </c>
      <c r="F484">
        <v>10</v>
      </c>
      <c r="G484">
        <v>14</v>
      </c>
    </row>
    <row r="485" spans="1:7">
      <c r="A485">
        <v>1604</v>
      </c>
      <c r="B485">
        <v>16</v>
      </c>
      <c r="C485">
        <v>4</v>
      </c>
      <c r="D485">
        <v>1</v>
      </c>
      <c r="E485">
        <v>9</v>
      </c>
      <c r="F485">
        <v>6</v>
      </c>
      <c r="G485">
        <v>16</v>
      </c>
    </row>
    <row r="486" spans="1:7">
      <c r="A486">
        <v>1605</v>
      </c>
      <c r="B486">
        <v>16</v>
      </c>
      <c r="C486">
        <v>5</v>
      </c>
      <c r="D486">
        <v>7</v>
      </c>
      <c r="E486">
        <v>12</v>
      </c>
      <c r="F486">
        <v>11</v>
      </c>
      <c r="G486">
        <v>15</v>
      </c>
    </row>
    <row r="487" spans="1:7">
      <c r="A487">
        <v>1606</v>
      </c>
      <c r="B487">
        <v>16</v>
      </c>
      <c r="C487">
        <v>6</v>
      </c>
      <c r="D487">
        <v>1</v>
      </c>
      <c r="E487">
        <v>3</v>
      </c>
      <c r="F487">
        <v>9</v>
      </c>
      <c r="G487">
        <v>14</v>
      </c>
    </row>
    <row r="488" spans="1:7">
      <c r="A488">
        <v>1607</v>
      </c>
      <c r="B488">
        <v>16</v>
      </c>
      <c r="C488">
        <v>7</v>
      </c>
      <c r="D488">
        <v>4</v>
      </c>
      <c r="E488">
        <v>6</v>
      </c>
      <c r="F488">
        <v>13</v>
      </c>
      <c r="G488">
        <v>16</v>
      </c>
    </row>
    <row r="489" spans="1:7">
      <c r="A489">
        <v>1608</v>
      </c>
      <c r="B489">
        <v>16</v>
      </c>
      <c r="C489">
        <v>8</v>
      </c>
      <c r="D489">
        <v>2</v>
      </c>
      <c r="E489">
        <v>8</v>
      </c>
      <c r="F489">
        <v>5</v>
      </c>
      <c r="G489">
        <v>10</v>
      </c>
    </row>
    <row r="490" spans="1:7">
      <c r="A490">
        <v>1609</v>
      </c>
      <c r="B490">
        <v>16</v>
      </c>
      <c r="C490">
        <v>9</v>
      </c>
      <c r="D490">
        <v>3</v>
      </c>
      <c r="E490">
        <v>13</v>
      </c>
      <c r="F490">
        <v>12</v>
      </c>
      <c r="G490">
        <v>16</v>
      </c>
    </row>
    <row r="491" spans="1:7">
      <c r="A491">
        <v>1610</v>
      </c>
      <c r="B491">
        <v>16</v>
      </c>
      <c r="C491">
        <v>10</v>
      </c>
      <c r="D491">
        <v>5</v>
      </c>
      <c r="E491">
        <v>6</v>
      </c>
      <c r="F491">
        <v>7</v>
      </c>
      <c r="G491">
        <v>14</v>
      </c>
    </row>
    <row r="492" spans="1:7">
      <c r="A492">
        <v>1611</v>
      </c>
      <c r="B492">
        <v>16</v>
      </c>
      <c r="C492">
        <v>11</v>
      </c>
      <c r="D492">
        <v>2</v>
      </c>
      <c r="E492">
        <v>10</v>
      </c>
      <c r="F492">
        <v>9</v>
      </c>
      <c r="G492">
        <v>11</v>
      </c>
    </row>
    <row r="493" spans="1:7">
      <c r="A493">
        <v>1612</v>
      </c>
      <c r="B493">
        <v>16</v>
      </c>
      <c r="C493">
        <v>12</v>
      </c>
      <c r="D493">
        <v>1</v>
      </c>
      <c r="E493">
        <v>8</v>
      </c>
      <c r="F493">
        <v>4</v>
      </c>
      <c r="G493">
        <v>15</v>
      </c>
    </row>
    <row r="494" spans="1:7">
      <c r="A494">
        <v>1613</v>
      </c>
      <c r="B494">
        <v>16</v>
      </c>
      <c r="C494">
        <v>13</v>
      </c>
      <c r="D494">
        <v>7</v>
      </c>
      <c r="E494">
        <v>10</v>
      </c>
      <c r="F494">
        <v>14</v>
      </c>
      <c r="G494">
        <v>16</v>
      </c>
    </row>
    <row r="495" spans="1:7">
      <c r="A495">
        <v>1614</v>
      </c>
      <c r="B495">
        <v>16</v>
      </c>
      <c r="C495">
        <v>14</v>
      </c>
      <c r="D495">
        <v>3</v>
      </c>
      <c r="E495">
        <v>9</v>
      </c>
      <c r="F495">
        <v>5</v>
      </c>
      <c r="G495">
        <v>13</v>
      </c>
    </row>
    <row r="496" spans="1:7">
      <c r="A496">
        <v>1615</v>
      </c>
      <c r="B496">
        <v>16</v>
      </c>
      <c r="C496">
        <v>15</v>
      </c>
      <c r="D496">
        <v>1</v>
      </c>
      <c r="E496">
        <v>6</v>
      </c>
      <c r="F496">
        <v>2</v>
      </c>
      <c r="G496">
        <v>11</v>
      </c>
    </row>
    <row r="497" spans="1:7">
      <c r="A497">
        <v>1616</v>
      </c>
      <c r="B497">
        <v>16</v>
      </c>
      <c r="C497">
        <v>16</v>
      </c>
      <c r="D497">
        <v>4</v>
      </c>
      <c r="E497">
        <v>8</v>
      </c>
      <c r="F497">
        <v>12</v>
      </c>
      <c r="G497">
        <v>15</v>
      </c>
    </row>
    <row r="498" spans="1:7">
      <c r="A498">
        <v>1617</v>
      </c>
      <c r="B498">
        <v>16</v>
      </c>
      <c r="C498">
        <v>17</v>
      </c>
      <c r="D498">
        <v>9</v>
      </c>
      <c r="E498">
        <v>13</v>
      </c>
      <c r="F498">
        <v>11</v>
      </c>
      <c r="G498">
        <v>14</v>
      </c>
    </row>
    <row r="499" spans="1:7">
      <c r="A499">
        <v>1618</v>
      </c>
      <c r="B499">
        <v>16</v>
      </c>
      <c r="C499">
        <v>18</v>
      </c>
      <c r="D499">
        <v>3</v>
      </c>
      <c r="E499">
        <v>5</v>
      </c>
      <c r="F499">
        <v>6</v>
      </c>
      <c r="G499">
        <v>10</v>
      </c>
    </row>
    <row r="500" spans="1:7">
      <c r="A500">
        <v>1619</v>
      </c>
      <c r="B500">
        <v>16</v>
      </c>
      <c r="C500">
        <v>19</v>
      </c>
      <c r="D500">
        <v>7</v>
      </c>
      <c r="E500">
        <v>16</v>
      </c>
      <c r="F500">
        <v>8</v>
      </c>
      <c r="G500">
        <v>12</v>
      </c>
    </row>
    <row r="501" spans="1:7">
      <c r="A501">
        <v>1620</v>
      </c>
      <c r="B501">
        <v>16</v>
      </c>
      <c r="C501">
        <v>20</v>
      </c>
      <c r="D501">
        <v>1</v>
      </c>
      <c r="E501">
        <v>4</v>
      </c>
      <c r="F501">
        <v>2</v>
      </c>
      <c r="G501">
        <v>15</v>
      </c>
    </row>
    <row r="502" spans="1:7">
      <c r="A502">
        <v>1621</v>
      </c>
      <c r="B502">
        <v>16</v>
      </c>
      <c r="C502">
        <v>21</v>
      </c>
      <c r="D502">
        <v>3</v>
      </c>
      <c r="E502">
        <v>14</v>
      </c>
      <c r="F502">
        <v>8</v>
      </c>
      <c r="G502">
        <v>11</v>
      </c>
    </row>
    <row r="503" spans="1:7">
      <c r="A503">
        <v>1622</v>
      </c>
      <c r="B503">
        <v>16</v>
      </c>
      <c r="C503">
        <v>22</v>
      </c>
      <c r="D503">
        <v>6</v>
      </c>
      <c r="E503">
        <v>13</v>
      </c>
      <c r="F503">
        <v>10</v>
      </c>
      <c r="G503">
        <v>15</v>
      </c>
    </row>
    <row r="504" spans="1:7">
      <c r="A504">
        <v>1623</v>
      </c>
      <c r="B504">
        <v>16</v>
      </c>
      <c r="C504">
        <v>23</v>
      </c>
      <c r="D504">
        <v>1</v>
      </c>
      <c r="E504">
        <v>16</v>
      </c>
      <c r="F504">
        <v>5</v>
      </c>
      <c r="G504">
        <v>12</v>
      </c>
    </row>
    <row r="505" spans="1:7">
      <c r="A505">
        <v>1624</v>
      </c>
      <c r="B505">
        <v>16</v>
      </c>
      <c r="C505">
        <v>24</v>
      </c>
      <c r="D505">
        <v>2</v>
      </c>
      <c r="E505">
        <v>7</v>
      </c>
      <c r="F505">
        <v>4</v>
      </c>
      <c r="G505">
        <v>9</v>
      </c>
    </row>
    <row r="506" spans="1:7">
      <c r="A506">
        <v>1625</v>
      </c>
      <c r="B506">
        <v>16</v>
      </c>
      <c r="C506">
        <v>25</v>
      </c>
      <c r="D506">
        <v>1</v>
      </c>
      <c r="E506">
        <v>15</v>
      </c>
      <c r="F506">
        <v>10</v>
      </c>
      <c r="G506">
        <v>11</v>
      </c>
    </row>
    <row r="507" spans="1:7">
      <c r="A507">
        <v>1626</v>
      </c>
      <c r="B507">
        <v>16</v>
      </c>
      <c r="C507">
        <v>26</v>
      </c>
      <c r="D507">
        <v>2</v>
      </c>
      <c r="E507">
        <v>9</v>
      </c>
      <c r="F507">
        <v>12</v>
      </c>
      <c r="G507">
        <v>14</v>
      </c>
    </row>
    <row r="508" spans="1:7">
      <c r="A508">
        <v>1627</v>
      </c>
      <c r="B508">
        <v>16</v>
      </c>
      <c r="C508">
        <v>27</v>
      </c>
      <c r="D508">
        <v>6</v>
      </c>
      <c r="E508">
        <v>7</v>
      </c>
      <c r="F508">
        <v>8</v>
      </c>
      <c r="G508">
        <v>13</v>
      </c>
    </row>
    <row r="509" spans="1:7">
      <c r="A509">
        <v>1628</v>
      </c>
      <c r="B509">
        <v>16</v>
      </c>
      <c r="C509">
        <v>28</v>
      </c>
      <c r="D509">
        <v>3</v>
      </c>
      <c r="E509">
        <v>16</v>
      </c>
      <c r="F509">
        <v>4</v>
      </c>
      <c r="G509">
        <v>5</v>
      </c>
    </row>
    <row r="510" spans="1:7">
      <c r="A510">
        <v>1629</v>
      </c>
      <c r="B510">
        <v>16</v>
      </c>
      <c r="C510">
        <v>29</v>
      </c>
      <c r="D510">
        <v>1</v>
      </c>
      <c r="E510">
        <v>2</v>
      </c>
      <c r="F510">
        <v>7</v>
      </c>
      <c r="G510">
        <v>8</v>
      </c>
    </row>
    <row r="511" spans="1:7">
      <c r="A511">
        <v>1630</v>
      </c>
      <c r="B511">
        <v>16</v>
      </c>
      <c r="C511">
        <v>30</v>
      </c>
      <c r="D511">
        <v>4</v>
      </c>
      <c r="E511">
        <v>16</v>
      </c>
      <c r="F511">
        <v>6</v>
      </c>
      <c r="G511">
        <v>11</v>
      </c>
    </row>
    <row r="512" spans="1:7">
      <c r="A512">
        <v>1631</v>
      </c>
      <c r="B512">
        <v>16</v>
      </c>
      <c r="C512">
        <v>31</v>
      </c>
      <c r="D512">
        <v>5</v>
      </c>
      <c r="E512">
        <v>9</v>
      </c>
      <c r="F512">
        <v>13</v>
      </c>
      <c r="G512">
        <v>15</v>
      </c>
    </row>
    <row r="513" spans="1:7">
      <c r="A513">
        <v>1632</v>
      </c>
      <c r="B513">
        <v>16</v>
      </c>
      <c r="C513">
        <v>32</v>
      </c>
      <c r="D513">
        <v>3</v>
      </c>
      <c r="E513">
        <v>14</v>
      </c>
      <c r="F513">
        <v>10</v>
      </c>
      <c r="G513">
        <v>12</v>
      </c>
    </row>
    <row r="514" spans="1:7">
      <c r="A514">
        <v>1633</v>
      </c>
      <c r="B514">
        <v>16</v>
      </c>
      <c r="C514">
        <v>33</v>
      </c>
      <c r="D514">
        <v>8</v>
      </c>
      <c r="E514">
        <v>15</v>
      </c>
      <c r="F514">
        <v>9</v>
      </c>
      <c r="G514">
        <v>16</v>
      </c>
    </row>
    <row r="515" spans="1:7">
      <c r="A515">
        <v>1634</v>
      </c>
      <c r="B515">
        <v>16</v>
      </c>
      <c r="C515">
        <v>34</v>
      </c>
      <c r="D515">
        <v>1</v>
      </c>
      <c r="E515">
        <v>7</v>
      </c>
      <c r="F515">
        <v>10</v>
      </c>
      <c r="G515">
        <v>13</v>
      </c>
    </row>
    <row r="516" spans="1:7">
      <c r="A516">
        <v>1635</v>
      </c>
      <c r="B516">
        <v>16</v>
      </c>
      <c r="C516">
        <v>35</v>
      </c>
      <c r="D516">
        <v>2</v>
      </c>
      <c r="E516">
        <v>6</v>
      </c>
      <c r="F516">
        <v>3</v>
      </c>
      <c r="G516">
        <v>12</v>
      </c>
    </row>
    <row r="517" spans="1:7">
      <c r="A517">
        <v>1636</v>
      </c>
      <c r="B517">
        <v>16</v>
      </c>
      <c r="C517">
        <v>36</v>
      </c>
      <c r="D517">
        <v>4</v>
      </c>
      <c r="E517">
        <v>14</v>
      </c>
      <c r="F517">
        <v>5</v>
      </c>
      <c r="G517">
        <v>11</v>
      </c>
    </row>
    <row r="518" spans="1:7">
      <c r="A518">
        <v>1637</v>
      </c>
      <c r="B518">
        <v>16</v>
      </c>
      <c r="C518">
        <v>37</v>
      </c>
      <c r="D518">
        <v>2</v>
      </c>
      <c r="E518">
        <v>13</v>
      </c>
      <c r="F518">
        <v>15</v>
      </c>
      <c r="G518">
        <v>16</v>
      </c>
    </row>
    <row r="519" spans="1:7">
      <c r="A519">
        <v>1638</v>
      </c>
      <c r="B519">
        <v>16</v>
      </c>
      <c r="C519">
        <v>38</v>
      </c>
      <c r="D519">
        <v>5</v>
      </c>
      <c r="E519">
        <v>7</v>
      </c>
      <c r="F519">
        <v>9</v>
      </c>
      <c r="G519">
        <v>12</v>
      </c>
    </row>
    <row r="520" spans="1:7">
      <c r="A520">
        <v>1639</v>
      </c>
      <c r="B520">
        <v>16</v>
      </c>
      <c r="C520">
        <v>39</v>
      </c>
      <c r="D520">
        <v>1</v>
      </c>
      <c r="E520">
        <v>14</v>
      </c>
      <c r="F520">
        <v>3</v>
      </c>
      <c r="G520">
        <v>6</v>
      </c>
    </row>
    <row r="521" spans="1:7">
      <c r="A521">
        <v>1640</v>
      </c>
      <c r="B521">
        <v>16</v>
      </c>
      <c r="C521">
        <v>40</v>
      </c>
      <c r="D521">
        <v>4</v>
      </c>
      <c r="E521">
        <v>11</v>
      </c>
      <c r="F521">
        <v>8</v>
      </c>
      <c r="G52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Start</vt:lpstr>
      <vt:lpstr>Spielplan</vt:lpstr>
      <vt:lpstr>Rangliste</vt:lpstr>
      <vt:lpstr>Statistiken</vt:lpstr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Lukas Edelmann</cp:lastModifiedBy>
  <dcterms:modified xsi:type="dcterms:W3CDTF">2026-09-10T16:09:11Z</dcterms:modified>
</cp:coreProperties>
</file>